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8_{E78208B5-4E49-444D-8287-085E91A19732}" xr6:coauthVersionLast="36" xr6:coauthVersionMax="36" xr10:uidLastSave="{00000000-0000-0000-0000-000000000000}"/>
  <bookViews>
    <workbookView xWindow="150" yWindow="630" windowWidth="30375" windowHeight="12720" xr2:uid="{00000000-000D-0000-FFFF-FFFF00000000}"/>
  </bookViews>
  <sheets>
    <sheet name="Rekapitulace stavby" sheetId="1" r:id="rId1"/>
    <sheet name="D.1.1 - Architektonicko-s..." sheetId="2" r:id="rId2"/>
    <sheet name="D.1.4.3 - Silnoproudá ele..." sheetId="3" r:id="rId3"/>
    <sheet name="D.1.4.4 - Slaboproudá zař..." sheetId="4" r:id="rId4"/>
  </sheets>
  <definedNames>
    <definedName name="_xlnm._FilterDatabase" localSheetId="1" hidden="1">'D.1.1 - Architektonicko-s...'!$C$128:$K$234</definedName>
    <definedName name="_xlnm._FilterDatabase" localSheetId="2" hidden="1">'D.1.4.3 - Silnoproudá ele...'!$C$120:$K$123</definedName>
    <definedName name="_xlnm._FilterDatabase" localSheetId="3" hidden="1">'D.1.4.4 - Slaboproudá zař...'!$C$120:$K$123</definedName>
    <definedName name="_xlnm.Print_Titles" localSheetId="1">'D.1.1 - Architektonicko-s...'!$128:$128</definedName>
    <definedName name="_xlnm.Print_Titles" localSheetId="2">'D.1.4.3 - Silnoproudá ele...'!$120:$120</definedName>
    <definedName name="_xlnm.Print_Titles" localSheetId="3">'D.1.4.4 - Slaboproudá zař...'!$120:$120</definedName>
    <definedName name="_xlnm.Print_Titles" localSheetId="0">'Rekapitulace stavby'!$92:$92</definedName>
    <definedName name="_xlnm.Print_Area" localSheetId="1">'D.1.1 - Architektonicko-s...'!$C$4:$J$41,'D.1.1 - Architektonicko-s...'!$C$50:$J$76,'D.1.1 - Architektonicko-s...'!$C$82:$J$108,'D.1.1 - Architektonicko-s...'!$C$114:$K$234</definedName>
    <definedName name="_xlnm.Print_Area" localSheetId="2">'D.1.4.3 - Silnoproudá ele...'!$C$4:$J$41,'D.1.4.3 - Silnoproudá ele...'!$C$50:$J$76,'D.1.4.3 - Silnoproudá ele...'!$C$82:$J$100,'D.1.4.3 - Silnoproudá ele...'!$C$106:$K$123</definedName>
    <definedName name="_xlnm.Print_Area" localSheetId="3">'D.1.4.4 - Slaboproudá zař...'!$C$4:$J$41,'D.1.4.4 - Slaboproudá zař...'!$C$50:$J$76,'D.1.4.4 - Slaboproudá zař...'!$C$82:$J$100,'D.1.4.4 - Slaboproudá zař...'!$C$106:$K$123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9" i="4" l="1"/>
  <c r="J38" i="4"/>
  <c r="AY98" i="1" s="1"/>
  <c r="J37" i="4"/>
  <c r="AX98" i="1" s="1"/>
  <c r="BI123" i="4"/>
  <c r="F39" i="4" s="1"/>
  <c r="BD98" i="1" s="1"/>
  <c r="BH123" i="4"/>
  <c r="F38" i="4" s="1"/>
  <c r="BC98" i="1" s="1"/>
  <c r="BG123" i="4"/>
  <c r="F37" i="4" s="1"/>
  <c r="BB98" i="1" s="1"/>
  <c r="BF123" i="4"/>
  <c r="F36" i="4" s="1"/>
  <c r="T123" i="4"/>
  <c r="T122" i="4" s="1"/>
  <c r="T121" i="4" s="1"/>
  <c r="R123" i="4"/>
  <c r="R122" i="4"/>
  <c r="R121" i="4" s="1"/>
  <c r="P123" i="4"/>
  <c r="P122" i="4" s="1"/>
  <c r="P121" i="4" s="1"/>
  <c r="AU98" i="1" s="1"/>
  <c r="F118" i="4"/>
  <c r="J117" i="4"/>
  <c r="F117" i="4"/>
  <c r="F115" i="4"/>
  <c r="E113" i="4"/>
  <c r="F94" i="4"/>
  <c r="J93" i="4"/>
  <c r="F93" i="4"/>
  <c r="F91" i="4"/>
  <c r="E89" i="4"/>
  <c r="J26" i="4"/>
  <c r="E26" i="4"/>
  <c r="J118" i="4"/>
  <c r="J25" i="4"/>
  <c r="J14" i="4"/>
  <c r="J115" i="4" s="1"/>
  <c r="E7" i="4"/>
  <c r="E109" i="4" s="1"/>
  <c r="J39" i="3"/>
  <c r="J38" i="3"/>
  <c r="AY97" i="1"/>
  <c r="J37" i="3"/>
  <c r="AX97" i="1"/>
  <c r="BI123" i="3"/>
  <c r="BH123" i="3"/>
  <c r="BG123" i="3"/>
  <c r="BF123" i="3"/>
  <c r="J36" i="3" s="1"/>
  <c r="AW97" i="1" s="1"/>
  <c r="T123" i="3"/>
  <c r="T122" i="3"/>
  <c r="T121" i="3" s="1"/>
  <c r="R123" i="3"/>
  <c r="R122" i="3" s="1"/>
  <c r="R121" i="3" s="1"/>
  <c r="P123" i="3"/>
  <c r="P122" i="3"/>
  <c r="P121" i="3" s="1"/>
  <c r="AU97" i="1" s="1"/>
  <c r="F118" i="3"/>
  <c r="J117" i="3"/>
  <c r="F117" i="3"/>
  <c r="F115" i="3"/>
  <c r="E113" i="3"/>
  <c r="F94" i="3"/>
  <c r="J93" i="3"/>
  <c r="F93" i="3"/>
  <c r="F91" i="3"/>
  <c r="E89" i="3"/>
  <c r="J26" i="3"/>
  <c r="E26" i="3"/>
  <c r="J118" i="3" s="1"/>
  <c r="J25" i="3"/>
  <c r="J14" i="3"/>
  <c r="J115" i="3" s="1"/>
  <c r="E7" i="3"/>
  <c r="E109" i="3" s="1"/>
  <c r="J39" i="2"/>
  <c r="J38" i="2"/>
  <c r="AY96" i="1" s="1"/>
  <c r="J37" i="2"/>
  <c r="AX96" i="1" s="1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T227" i="2" s="1"/>
  <c r="R228" i="2"/>
  <c r="R227" i="2"/>
  <c r="P228" i="2"/>
  <c r="P227" i="2" s="1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F126" i="2"/>
  <c r="J125" i="2"/>
  <c r="F125" i="2"/>
  <c r="F123" i="2"/>
  <c r="E121" i="2"/>
  <c r="F94" i="2"/>
  <c r="J93" i="2"/>
  <c r="F93" i="2"/>
  <c r="F91" i="2"/>
  <c r="E89" i="2"/>
  <c r="J26" i="2"/>
  <c r="E26" i="2"/>
  <c r="J126" i="2" s="1"/>
  <c r="J25" i="2"/>
  <c r="J14" i="2"/>
  <c r="J91" i="2" s="1"/>
  <c r="E7" i="2"/>
  <c r="E117" i="2" s="1"/>
  <c r="L90" i="1"/>
  <c r="AM90" i="1"/>
  <c r="AM89" i="1"/>
  <c r="L89" i="1"/>
  <c r="AM87" i="1"/>
  <c r="L87" i="1"/>
  <c r="L85" i="1"/>
  <c r="L84" i="1"/>
  <c r="J231" i="2"/>
  <c r="J202" i="2"/>
  <c r="BK192" i="2"/>
  <c r="BK160" i="2"/>
  <c r="J155" i="2"/>
  <c r="J233" i="2"/>
  <c r="BK223" i="2"/>
  <c r="BK221" i="2"/>
  <c r="J214" i="2"/>
  <c r="BK211" i="2"/>
  <c r="J208" i="2"/>
  <c r="J200" i="2"/>
  <c r="J195" i="2"/>
  <c r="BK159" i="2"/>
  <c r="J148" i="2"/>
  <c r="J135" i="2"/>
  <c r="BK123" i="4"/>
  <c r="J123" i="3"/>
  <c r="BK226" i="2"/>
  <c r="J210" i="2"/>
  <c r="J206" i="2"/>
  <c r="BK205" i="2"/>
  <c r="J192" i="2"/>
  <c r="J178" i="2"/>
  <c r="J170" i="2"/>
  <c r="J167" i="2"/>
  <c r="BK148" i="2"/>
  <c r="BK135" i="2"/>
  <c r="J132" i="2"/>
  <c r="BK233" i="2"/>
  <c r="BK231" i="2"/>
  <c r="J221" i="2"/>
  <c r="BK216" i="2"/>
  <c r="BK210" i="2"/>
  <c r="BK206" i="2"/>
  <c r="J205" i="2"/>
  <c r="BK202" i="2"/>
  <c r="BK198" i="2"/>
  <c r="J187" i="2"/>
  <c r="J157" i="2"/>
  <c r="BK142" i="2"/>
  <c r="AS95" i="1"/>
  <c r="J123" i="4"/>
  <c r="BK123" i="3"/>
  <c r="BK228" i="2"/>
  <c r="BK224" i="2"/>
  <c r="J211" i="2"/>
  <c r="BK195" i="2"/>
  <c r="BK186" i="2"/>
  <c r="BK178" i="2"/>
  <c r="J172" i="2"/>
  <c r="BK170" i="2"/>
  <c r="BK167" i="2"/>
  <c r="BK155" i="2"/>
  <c r="J142" i="2"/>
  <c r="J216" i="2"/>
  <c r="BK203" i="2"/>
  <c r="BK200" i="2"/>
  <c r="J198" i="2"/>
  <c r="J186" i="2"/>
  <c r="J182" i="2"/>
  <c r="BK172" i="2"/>
  <c r="J159" i="2"/>
  <c r="BK157" i="2"/>
  <c r="J145" i="2"/>
  <c r="J228" i="2"/>
  <c r="J226" i="2"/>
  <c r="J224" i="2"/>
  <c r="BK208" i="2"/>
  <c r="BK145" i="2"/>
  <c r="BK138" i="2"/>
  <c r="BK132" i="2"/>
  <c r="J223" i="2"/>
  <c r="BK214" i="2"/>
  <c r="J203" i="2"/>
  <c r="BK187" i="2"/>
  <c r="BK182" i="2"/>
  <c r="J160" i="2"/>
  <c r="J138" i="2"/>
  <c r="F38" i="3"/>
  <c r="BC97" i="1" s="1"/>
  <c r="J36" i="4"/>
  <c r="AW98" i="1" s="1"/>
  <c r="F37" i="3"/>
  <c r="BB97" i="1" s="1"/>
  <c r="F39" i="3"/>
  <c r="BD97" i="1" s="1"/>
  <c r="T131" i="2" l="1"/>
  <c r="BK199" i="2"/>
  <c r="J199" i="2" s="1"/>
  <c r="J103" i="2" s="1"/>
  <c r="P220" i="2"/>
  <c r="BK230" i="2"/>
  <c r="BK229" i="2" s="1"/>
  <c r="J229" i="2" s="1"/>
  <c r="J106" i="2" s="1"/>
  <c r="R171" i="2"/>
  <c r="T199" i="2"/>
  <c r="R230" i="2"/>
  <c r="R229" i="2" s="1"/>
  <c r="R131" i="2"/>
  <c r="BK191" i="2"/>
  <c r="J191" i="2" s="1"/>
  <c r="J102" i="2" s="1"/>
  <c r="R191" i="2"/>
  <c r="R220" i="2"/>
  <c r="P131" i="2"/>
  <c r="T171" i="2"/>
  <c r="R199" i="2"/>
  <c r="P230" i="2"/>
  <c r="P229" i="2" s="1"/>
  <c r="BK171" i="2"/>
  <c r="J171" i="2" s="1"/>
  <c r="J101" i="2" s="1"/>
  <c r="P199" i="2"/>
  <c r="BK220" i="2"/>
  <c r="J220" i="2" s="1"/>
  <c r="J104" i="2" s="1"/>
  <c r="T230" i="2"/>
  <c r="T229" i="2" s="1"/>
  <c r="BK131" i="2"/>
  <c r="J131" i="2" s="1"/>
  <c r="J100" i="2" s="1"/>
  <c r="P171" i="2"/>
  <c r="P191" i="2"/>
  <c r="T191" i="2"/>
  <c r="T220" i="2"/>
  <c r="E85" i="2"/>
  <c r="BE132" i="2"/>
  <c r="BE142" i="2"/>
  <c r="BE178" i="2"/>
  <c r="BE157" i="2"/>
  <c r="BE160" i="2"/>
  <c r="BE167" i="2"/>
  <c r="BE170" i="2"/>
  <c r="BE200" i="2"/>
  <c r="BE214" i="2"/>
  <c r="BE216" i="2"/>
  <c r="J94" i="2"/>
  <c r="BE135" i="2"/>
  <c r="BE138" i="2"/>
  <c r="BE148" i="2"/>
  <c r="BE192" i="2"/>
  <c r="BE211" i="2"/>
  <c r="BE223" i="2"/>
  <c r="BE224" i="2"/>
  <c r="BE226" i="2"/>
  <c r="BE228" i="2"/>
  <c r="BE159" i="2"/>
  <c r="BE187" i="2"/>
  <c r="BE206" i="2"/>
  <c r="BE208" i="2"/>
  <c r="BE233" i="2"/>
  <c r="BK227" i="2"/>
  <c r="J227" i="2" s="1"/>
  <c r="J105" i="2" s="1"/>
  <c r="BK122" i="3"/>
  <c r="J122" i="3" s="1"/>
  <c r="J99" i="3" s="1"/>
  <c r="J91" i="4"/>
  <c r="BE172" i="2"/>
  <c r="E85" i="3"/>
  <c r="BA98" i="1"/>
  <c r="J123" i="2"/>
  <c r="BE155" i="2"/>
  <c r="BE203" i="2"/>
  <c r="BE231" i="2"/>
  <c r="E85" i="4"/>
  <c r="BE123" i="4"/>
  <c r="J35" i="4" s="1"/>
  <c r="AV98" i="1" s="1"/>
  <c r="AT98" i="1" s="1"/>
  <c r="BK122" i="4"/>
  <c r="J122" i="4" s="1"/>
  <c r="J99" i="4" s="1"/>
  <c r="BE202" i="2"/>
  <c r="BE205" i="2"/>
  <c r="J91" i="3"/>
  <c r="J94" i="3"/>
  <c r="J94" i="4"/>
  <c r="BE145" i="2"/>
  <c r="BE182" i="2"/>
  <c r="BE186" i="2"/>
  <c r="BE195" i="2"/>
  <c r="BE198" i="2"/>
  <c r="BE210" i="2"/>
  <c r="BE221" i="2"/>
  <c r="BE123" i="3"/>
  <c r="J35" i="3" s="1"/>
  <c r="AV97" i="1" s="1"/>
  <c r="AT97" i="1" s="1"/>
  <c r="F39" i="2"/>
  <c r="BD96" i="1"/>
  <c r="J36" i="2"/>
  <c r="AW96" i="1" s="1"/>
  <c r="F37" i="2"/>
  <c r="BB96" i="1" s="1"/>
  <c r="F38" i="2"/>
  <c r="BC96" i="1" s="1"/>
  <c r="F36" i="2"/>
  <c r="BA96" i="1" s="1"/>
  <c r="AS94" i="1"/>
  <c r="F36" i="3"/>
  <c r="BA97" i="1"/>
  <c r="R130" i="2" l="1"/>
  <c r="R129" i="2" s="1"/>
  <c r="T130" i="2"/>
  <c r="T129" i="2"/>
  <c r="P130" i="2"/>
  <c r="P129" i="2"/>
  <c r="AU96" i="1" s="1"/>
  <c r="AU95" i="1" s="1"/>
  <c r="AU94" i="1" s="1"/>
  <c r="BK130" i="2"/>
  <c r="J130" i="2" s="1"/>
  <c r="J99" i="2" s="1"/>
  <c r="J230" i="2"/>
  <c r="J107" i="2" s="1"/>
  <c r="BK121" i="3"/>
  <c r="J121" i="3" s="1"/>
  <c r="J98" i="3" s="1"/>
  <c r="BK121" i="4"/>
  <c r="J121" i="4" s="1"/>
  <c r="J98" i="4" s="1"/>
  <c r="BD95" i="1"/>
  <c r="BD94" i="1" s="1"/>
  <c r="W33" i="1" s="1"/>
  <c r="BA95" i="1"/>
  <c r="BA94" i="1" s="1"/>
  <c r="W30" i="1" s="1"/>
  <c r="F35" i="4"/>
  <c r="AZ98" i="1" s="1"/>
  <c r="F35" i="2"/>
  <c r="AZ96" i="1" s="1"/>
  <c r="F35" i="3"/>
  <c r="AZ97" i="1" s="1"/>
  <c r="BC95" i="1"/>
  <c r="AY95" i="1" s="1"/>
  <c r="BB95" i="1"/>
  <c r="BB94" i="1" s="1"/>
  <c r="W31" i="1" s="1"/>
  <c r="J35" i="2"/>
  <c r="AV96" i="1" s="1"/>
  <c r="AT96" i="1" s="1"/>
  <c r="BK129" i="2" l="1"/>
  <c r="J129" i="2" s="1"/>
  <c r="J98" i="2" s="1"/>
  <c r="AZ95" i="1"/>
  <c r="AV95" i="1" s="1"/>
  <c r="BC94" i="1"/>
  <c r="AY94" i="1" s="1"/>
  <c r="AW94" i="1"/>
  <c r="AK30" i="1" s="1"/>
  <c r="AX95" i="1"/>
  <c r="AX94" i="1"/>
  <c r="J32" i="4"/>
  <c r="AG98" i="1" s="1"/>
  <c r="AN98" i="1" s="1"/>
  <c r="AW95" i="1"/>
  <c r="J32" i="3"/>
  <c r="AG97" i="1" s="1"/>
  <c r="AN97" i="1" s="1"/>
  <c r="J41" i="4" l="1"/>
  <c r="J41" i="3"/>
  <c r="W32" i="1"/>
  <c r="J32" i="2"/>
  <c r="AG96" i="1" s="1"/>
  <c r="AN96" i="1" s="1"/>
  <c r="AZ94" i="1"/>
  <c r="W29" i="1" s="1"/>
  <c r="AT95" i="1"/>
  <c r="J41" i="2" l="1"/>
  <c r="AG95" i="1"/>
  <c r="AN95" i="1" s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<sst xmlns="http://schemas.openxmlformats.org/spreadsheetml/2006/main" count="1682" uniqueCount="345">
  <si>
    <t>Export Komplet</t>
  </si>
  <si>
    <t/>
  </si>
  <si>
    <t>2.0</t>
  </si>
  <si>
    <t>False</t>
  </si>
  <si>
    <t>{ec39d995-f9ba-4945-b967-6a7592713c1f}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</si>
  <si>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</si>
  <si>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</si>
  <si>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</si>
  <si>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</si>
  <si>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</si>
  <si>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</si>
  <si>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</si>
  <si>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</si>
  <si>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N20-129_exp5_SO02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</si>
  <si>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</si>
  <si>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</si>
  <si>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</si>
  <si>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</si>
  <si>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</si>
  <si>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</si>
  <si>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</si>
  <si>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</si>
  <si>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</si>
  <si>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</si>
  <si>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</si>
  <si>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</si>
  <si>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</si>
  <si>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</si>
  <si>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</si>
  <si>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</si>
  <si>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</si>
  <si>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</si>
  <si>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</si>
  <si>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</si>
  <si>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</si>
  <si>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</si>
  <si>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</si>
  <si>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</si>
  <si>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</si>
  <si>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</si>
  <si>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</si>
  <si>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</si>
  <si>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</si>
  <si>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</si>
  <si>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</si>
  <si>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</si>
  <si>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</si>
  <si>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</si>
  <si>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</si>
  <si>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</si>
  <si>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</si>
  <si>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</si>
  <si>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</si>
  <si>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</si>
  <si>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</si>
  <si>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</si>
  <si>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</si>
  <si>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</si>
  <si>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</si>
  <si>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</si>
  <si>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</si>
  <si>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</si>
  <si>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</si>
  <si>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</si>
  <si>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</si>
  <si>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</si>
  <si>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</si>
  <si>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</si>
  <si>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</si>
  <si>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</si>
  <si>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</si>
  <si>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</si>
  <si>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</si>
  <si>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</si>
  <si>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</si>
  <si>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</si>
  <si>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</si>
  <si>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</si>
  <si>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</si>
  <si>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</si>
  <si>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</si>
  <si>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</si>
  <si>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</si>
  <si>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Příjezdová cesta 2</t>
  </si>
  <si>
    <t>STA</t>
  </si>
  <si>
    <t>1</t>
  </si>
  <si>
    <t>{48c8bd93-19f3-44c4-b4c1-233a75ef72da}</t>
  </si>
  <si>
    <t>2</t>
  </si>
  <si>
    <t>/</t>
  </si>
  <si>
    <t>D.1.1</t>
  </si>
  <si>
    <t xml:space="preserve">Architektonicko-stavební řešení </t>
  </si>
  <si>
    <t>Soupis</t>
  </si>
  <si>
    <t>{de996367-a95e-4fd0-9762-546c3cb0bea2}</t>
  </si>
  <si>
    <t>D.1.4.3</t>
  </si>
  <si>
    <t>Silnoproudá elektrotechnika</t>
  </si>
  <si>
    <t>{8a628154-4faf-4bd9-a49f-f0a1c4020f3e}</t>
  </si>
  <si>
    <t>D.1.4.4</t>
  </si>
  <si>
    <t>Slaboproudá zařízení</t>
  </si>
  <si>
    <t>{e6aa9e77-cfa1-44eb-a00c-4c7dc0d51091}</t>
  </si>
  <si>
    <t>KRYCÍ LIST SOUPISU PRACÍ</t>
  </si>
  <si>
    <t>Objekt:</t>
  </si>
  <si>
    <t>Soupis:</t>
  </si>
  <si>
    <t xml:space="preserve">D.1.1 - Architektonicko-stavební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</si>
  <si>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</si>
  <si>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</si>
  <si>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</si>
  <si>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</si>
  <si>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</si>
  <si>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</si>
  <si>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</si>
  <si>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</si>
  <si>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</si>
  <si>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</si>
  <si>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</si>
  <si>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</si>
  <si>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</si>
  <si>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</si>
  <si>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</si>
  <si>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</si>
  <si>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</si>
  <si>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</si>
  <si>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</si>
  <si>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</si>
  <si>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</si>
  <si>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</si>
  <si>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</si>
  <si>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</si>
  <si>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</si>
  <si>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</si>
  <si>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</si>
  <si>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</si>
  <si>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</si>
  <si>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</si>
  <si>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</si>
  <si>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</si>
  <si>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113154223</t>
  </si>
  <si>
    <t>Frézování živičného krytu tl 50 mm pruh š 1 m pl do 1000 m2 bez překážek v trase</t>
  </si>
  <si>
    <t>m2</t>
  </si>
  <si>
    <t>CS ÚRS 2020 01</t>
  </si>
  <si>
    <t>4</t>
  </si>
  <si>
    <t>-1072189162</t>
  </si>
  <si>
    <t>VV</t>
  </si>
  <si>
    <t>"skladba_D1" 593,4</t>
  </si>
  <si>
    <t>Součet</t>
  </si>
  <si>
    <t>113202111</t>
  </si>
  <si>
    <t>Vytrhání obrub krajníků obrubníků stojatých</t>
  </si>
  <si>
    <t>m</t>
  </si>
  <si>
    <t>548366714</t>
  </si>
  <si>
    <t>"viz situace BP" 98,5</t>
  </si>
  <si>
    <t>3</t>
  </si>
  <si>
    <t>131213101</t>
  </si>
  <si>
    <t>Hloubení jam v soudržných horninách třídy těžitelnosti I, skupiny 3 ručně</t>
  </si>
  <si>
    <t>m3</t>
  </si>
  <si>
    <t>461239890</t>
  </si>
  <si>
    <t>"předpoklad-bude upřesněno v rámci realizace/dílenské dokumentace"</t>
  </si>
  <si>
    <t>"viz základové konstrukce" 3*(0,5*0,5*0,8)</t>
  </si>
  <si>
    <t>132251101</t>
  </si>
  <si>
    <t>Hloubení rýh nezapažených  š do 800 mm v hornině třídy těžitelnosti I, skupiny 3 objem do 20 m3 strojně</t>
  </si>
  <si>
    <t>30139276</t>
  </si>
  <si>
    <t>"NS_obruby" 0,3*(98,5)*0,25</t>
  </si>
  <si>
    <t>5</t>
  </si>
  <si>
    <t>162251102</t>
  </si>
  <si>
    <t>Vodorovné přemístění do 50 m výkopku/sypaniny z horniny třídy těžitelnosti I, skupiny 1 až 3</t>
  </si>
  <si>
    <t>-177784215</t>
  </si>
  <si>
    <t>P</t>
  </si>
  <si>
    <t>Poznámka k položce:_x000D_
-pro zpětné zásypy _ tam a zpět</t>
  </si>
  <si>
    <t>1,878*2 'Přepočtené koeficientem množství</t>
  </si>
  <si>
    <t>6</t>
  </si>
  <si>
    <t>162751117</t>
  </si>
  <si>
    <t>Vodorovné přemístění do 10000 m výkopku/sypaniny z horniny třídy těžitelnosti I, skupiny 1 až 3</t>
  </si>
  <si>
    <t>-916735962</t>
  </si>
  <si>
    <t>"NS_obruby" 0,3*(98,5)*0,25*0,8</t>
  </si>
  <si>
    <t>Mezisoučet</t>
  </si>
  <si>
    <t>"viz základové konstrukce" 1*(0,5*0,5*0,8)</t>
  </si>
  <si>
    <t>7</t>
  </si>
  <si>
    <t>162751119</t>
  </si>
  <si>
    <t>Příplatek k vodorovnému přemístění výkopku/sypaniny z horniny třídy těžitelnosti I, skupiny 1 až 3 ZKD 1000 m přes 10000 m</t>
  </si>
  <si>
    <t>427911383</t>
  </si>
  <si>
    <t>6,11*10 'Přepočtené koeficientem množství</t>
  </si>
  <si>
    <t>8</t>
  </si>
  <si>
    <t>171201231</t>
  </si>
  <si>
    <t xml:space="preserve">Poplatek za uložení zeminy a kamení na skládce (skládkovné) </t>
  </si>
  <si>
    <t>t</t>
  </si>
  <si>
    <t>595124267</t>
  </si>
  <si>
    <t>6,11*1,8 'Přepočtené koeficientem množství</t>
  </si>
  <si>
    <t>9</t>
  </si>
  <si>
    <t>171251201</t>
  </si>
  <si>
    <t>Uložení sypaniny na skládky nebo meziskládky</t>
  </si>
  <si>
    <t>1890570348</t>
  </si>
  <si>
    <t>10</t>
  </si>
  <si>
    <t>174151101</t>
  </si>
  <si>
    <t>Zásyp jam, šachet rýh nebo kolem objektů sypaninou se zhutněním</t>
  </si>
  <si>
    <t>1795211956</t>
  </si>
  <si>
    <t>"NS_obruby" 0,3*(98,5)*0,25*0,2</t>
  </si>
  <si>
    <t>"viz základové konstrukce" 2*(0,5*0,5*0,8)</t>
  </si>
  <si>
    <t>11</t>
  </si>
  <si>
    <t>181951R12</t>
  </si>
  <si>
    <t xml:space="preserve">Úprava pláně v hornině třídy těžitelnosti I, skupiny 1 až 3 se zhutněním_ručním vibračním pěchem / válcem </t>
  </si>
  <si>
    <t>CS VLASTNÍ</t>
  </si>
  <si>
    <t>790521566</t>
  </si>
  <si>
    <t>"NS_obruby" 0,4*(98,5)</t>
  </si>
  <si>
    <t>12</t>
  </si>
  <si>
    <t>460120016</t>
  </si>
  <si>
    <t>Naložení výkopku ručně z hornin třídy 1 až 4</t>
  </si>
  <si>
    <t>231989336</t>
  </si>
  <si>
    <t>Zakládání</t>
  </si>
  <si>
    <t>13</t>
  </si>
  <si>
    <t>213311141</t>
  </si>
  <si>
    <t>Polštáře zhutněné pod základy ze štěrkopísku tříděného</t>
  </si>
  <si>
    <t>355789117</t>
  </si>
  <si>
    <t>"NS_obruby" 0,3*(98,5)*0,05</t>
  </si>
  <si>
    <t>"viz základové konstrukce" (0,7*0,7*0,1)</t>
  </si>
  <si>
    <t>14</t>
  </si>
  <si>
    <t>275321411</t>
  </si>
  <si>
    <t>Základové patky ze ŽB tř. C 20/25</t>
  </si>
  <si>
    <t>-1504786567</t>
  </si>
  <si>
    <t>"viz základové konstrukce" (0,5*0,5*0,8)</t>
  </si>
  <si>
    <t>275351121</t>
  </si>
  <si>
    <t>Zřízení bednění základových patek</t>
  </si>
  <si>
    <t>1308117169</t>
  </si>
  <si>
    <t>"viz základové konstrukce" (2,0*0,8*1)</t>
  </si>
  <si>
    <t>16</t>
  </si>
  <si>
    <t>275351122</t>
  </si>
  <si>
    <t>Odstranění bednění základových patek</t>
  </si>
  <si>
    <t>925836704</t>
  </si>
  <si>
    <t>17</t>
  </si>
  <si>
    <t>275361821</t>
  </si>
  <si>
    <t>Výztuž základových patek betonářskou ocelí 10 505 (R)</t>
  </si>
  <si>
    <t>165912638</t>
  </si>
  <si>
    <t>"viz základové konstrukce" 0,2*75/1000</t>
  </si>
  <si>
    <t>Komunikace pozemní</t>
  </si>
  <si>
    <t>18</t>
  </si>
  <si>
    <t>573231108</t>
  </si>
  <si>
    <t xml:space="preserve">Postřik živičný spojovací ze silniční emulze </t>
  </si>
  <si>
    <t>-1259749709</t>
  </si>
  <si>
    <t>19</t>
  </si>
  <si>
    <t>577144031</t>
  </si>
  <si>
    <t>Asfaltový beton vrstva obrusná ACO 11+ tl 50 mm š do 1,5 m z modifikovaného asfaltu</t>
  </si>
  <si>
    <t>-462109166</t>
  </si>
  <si>
    <t>20</t>
  </si>
  <si>
    <t>599141111</t>
  </si>
  <si>
    <t>Vyplnění spár mezi silničními dílci živičnou zálivkou</t>
  </si>
  <si>
    <t>-1754891626</t>
  </si>
  <si>
    <t>Ostatní konstrukce a práce, bourání</t>
  </si>
  <si>
    <t>915111R11</t>
  </si>
  <si>
    <t xml:space="preserve">Vodorovné dopravní značení </t>
  </si>
  <si>
    <t>kpl.</t>
  </si>
  <si>
    <t>-1302646851</t>
  </si>
  <si>
    <t xml:space="preserve">Poznámka k položce:_x000D_
Kompletní systémová dodávka a provedení dle specifikace PD a TZ včetně všech přímo souvisejících prací/činností a dodávek_x000D_
----------------------------------------------------------------------------------------------------------------------------------------------------_x000D_
Úprava povrchů vnějších_x000D_
Obnoví se vodorovné dopravní značení při vjezdu do areálu, bude zde provedeno značení V12a. Vodorovné značení bude provedeno nástřikem barvou na asfaltový povrch. _x000D_
</t>
  </si>
  <si>
    <t>22</t>
  </si>
  <si>
    <t>915491211</t>
  </si>
  <si>
    <t>Osazení vodícího proužku z betonových desek do betonového lože tl do 100 mm š proužku 250 mm</t>
  </si>
  <si>
    <t>1849086055</t>
  </si>
  <si>
    <t>23</t>
  </si>
  <si>
    <t>M</t>
  </si>
  <si>
    <t>59218002</t>
  </si>
  <si>
    <t>krajník betonový silniční 500x250x100mm</t>
  </si>
  <si>
    <t>-539612182</t>
  </si>
  <si>
    <t>45*1,1 'Přepočtené koeficientem množství</t>
  </si>
  <si>
    <t>24</t>
  </si>
  <si>
    <t>916231213</t>
  </si>
  <si>
    <t>Osazení chodníkového obrubníku betonového stojatého s boční opěrou do lože z betonu prostého</t>
  </si>
  <si>
    <t>-1996789150</t>
  </si>
  <si>
    <t>25</t>
  </si>
  <si>
    <t>59217019</t>
  </si>
  <si>
    <t>obrubník betonový chodníkový 1000x100x200mm</t>
  </si>
  <si>
    <t>790502699</t>
  </si>
  <si>
    <t>98,5*1,1 'Přepočtené koeficientem množství</t>
  </si>
  <si>
    <t>26</t>
  </si>
  <si>
    <t>58932941</t>
  </si>
  <si>
    <t>beton C 25/30 kamenivo frakce 0/16</t>
  </si>
  <si>
    <t>1858251153</t>
  </si>
  <si>
    <t>5,22727272727273*1,1 'Přepočtené koeficientem množství</t>
  </si>
  <si>
    <t>27</t>
  </si>
  <si>
    <t>919735112</t>
  </si>
  <si>
    <t>Řezání stávajícího živičného krytu hl do 100 mm</t>
  </si>
  <si>
    <t>1081845819</t>
  </si>
  <si>
    <t>28</t>
  </si>
  <si>
    <t>938909311</t>
  </si>
  <si>
    <t>Čištění vozovek metením strojně podkladu nebo krytu betonového nebo živičného</t>
  </si>
  <si>
    <t>1187057889</t>
  </si>
  <si>
    <t>29</t>
  </si>
  <si>
    <t>985015R01</t>
  </si>
  <si>
    <t xml:space="preserve">Demontáž semaforu </t>
  </si>
  <si>
    <t>kus</t>
  </si>
  <si>
    <t>-221586214</t>
  </si>
  <si>
    <t>Poznámka k položce:_x000D_
Kompletní provedení dle specifikace PD a TZ včetně všech přímo souvisejících prací/činností a likvidace odpadů dle zákona o odpadech</t>
  </si>
  <si>
    <t>30</t>
  </si>
  <si>
    <t>985121121</t>
  </si>
  <si>
    <t>Tryskání betonu stěn a rubu kleneb vodou pod tlakem do 300 barů</t>
  </si>
  <si>
    <t>-1045457401</t>
  </si>
  <si>
    <t>"betonová OS_odstranění mechu" 97,5</t>
  </si>
  <si>
    <t>997</t>
  </si>
  <si>
    <t>Přesun sutě</t>
  </si>
  <si>
    <t>31</t>
  </si>
  <si>
    <t>997013R31</t>
  </si>
  <si>
    <t xml:space="preserve">Poplatek za uložení na skládce (skládkovné) stavebního odpadu bez rozlišení </t>
  </si>
  <si>
    <t>719497662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</si>
  <si>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</si>
  <si>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32</t>
  </si>
  <si>
    <t>997321511</t>
  </si>
  <si>
    <t>Vodorovná doprava suti a vybouraných hmot po suchu do 1 km</t>
  </si>
  <si>
    <t>-369336144</t>
  </si>
  <si>
    <t>33</t>
  </si>
  <si>
    <t>997321519</t>
  </si>
  <si>
    <t>Příplatek ZKD 1km vodorovné dopravy suti a vybouraných hmot po suchu</t>
  </si>
  <si>
    <t>431547485</t>
  </si>
  <si>
    <t>114,353*20 'Přepočtené koeficientem množství</t>
  </si>
  <si>
    <t>34</t>
  </si>
  <si>
    <t>997321611</t>
  </si>
  <si>
    <t>Nakládání nebo překládání suti a vybouraných hmot</t>
  </si>
  <si>
    <t>622142162</t>
  </si>
  <si>
    <t>998</t>
  </si>
  <si>
    <t>Přesun hmot</t>
  </si>
  <si>
    <t>35</t>
  </si>
  <si>
    <t>998225111</t>
  </si>
  <si>
    <t xml:space="preserve">Přesun hmot pro pozemní komunikace s krytem </t>
  </si>
  <si>
    <t>263544824</t>
  </si>
  <si>
    <t>PSV</t>
  </si>
  <si>
    <t>Práce a dodávky PSV</t>
  </si>
  <si>
    <t>767</t>
  </si>
  <si>
    <t>Konstrukce zámečnické</t>
  </si>
  <si>
    <t>36</t>
  </si>
  <si>
    <t>767431R01</t>
  </si>
  <si>
    <t xml:space="preserve">Z-01 - D+M _ dopravní zrcadlo _ optická plocha průměr 800 mm </t>
  </si>
  <si>
    <t>-351980599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</si>
  <si>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výrobků.</t>
  </si>
  <si>
    <t>37</t>
  </si>
  <si>
    <t>767431R02</t>
  </si>
  <si>
    <t xml:space="preserve">Pohon posuvné brány _ demontáž stávajícího + dodávka a montáž nového pohonu </t>
  </si>
  <si>
    <t>-605032199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</si>
  <si>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výrobků.</t>
  </si>
  <si>
    <t>D.1.4.3 - Silnoproudá elektrotechnika</t>
  </si>
  <si>
    <t>N00 - Technika prostředí staveb / inženýrské sítě</t>
  </si>
  <si>
    <t>N00</t>
  </si>
  <si>
    <t>Technika prostředí staveb / inženýrské sítě</t>
  </si>
  <si>
    <t>N00_R01</t>
  </si>
  <si>
    <t>Silnoproudá elektrotechnika _ viz samostatný soupis prací</t>
  </si>
  <si>
    <t>512</t>
  </si>
  <si>
    <t>1421970129</t>
  </si>
  <si>
    <t>D.1.4.4 - Slaboproudá zařízení</t>
  </si>
  <si>
    <t>Slaboproudá zařízení _ viz samostatný soupis prací</t>
  </si>
  <si>
    <t>1181736492</t>
  </si>
  <si>
    <t>STAVEBNÍ ÚPRAVY ZPEVNĚNÝCH PLOCH AREÁLU FBI, SO-02</t>
  </si>
  <si>
    <t>SO-02 - Příjezdová cesta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</si>
</sst>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99" sqref="A99:XFD9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14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5" t="s">
        <v>343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21"/>
      <c r="BS6" s="18" t="s">
        <v>6</v>
      </c>
    </row>
    <row r="7" spans="1:74" s="1" customFormat="1" ht="12" customHeight="1">
      <c r="B7" s="21"/>
      <c r="D7" s="27" t="s">
        <v>15</v>
      </c>
      <c r="K7" s="25" t="s">
        <v>16</v>
      </c>
      <c r="AK7" s="27" t="s">
        <v>17</v>
      </c>
      <c r="AN7" s="25" t="s">
        <v>18</v>
      </c>
      <c r="AR7" s="21"/>
      <c r="BS7" s="18" t="s">
        <v>6</v>
      </c>
    </row>
    <row r="8" spans="1:74" s="1" customFormat="1" ht="12" customHeight="1">
      <c r="B8" s="21"/>
      <c r="D8" s="27" t="s">
        <v>19</v>
      </c>
      <c r="K8" s="25" t="s">
        <v>20</v>
      </c>
      <c r="AK8" s="27" t="s">
        <v>21</v>
      </c>
      <c r="AN8" s="204">
        <v>44074</v>
      </c>
      <c r="AR8" s="21"/>
      <c r="BS8" s="18" t="s">
        <v>6</v>
      </c>
    </row>
    <row r="9" spans="1:74" s="1" customFormat="1" ht="29.25" customHeight="1">
      <c r="B9" s="21"/>
      <c r="D9" s="24" t="s">
        <v>22</v>
      </c>
      <c r="K9" s="28" t="s">
        <v>23</v>
      </c>
      <c r="AK9" s="24" t="s">
        <v>24</v>
      </c>
      <c r="AN9" s="28" t="s">
        <v>25</v>
      </c>
      <c r="AR9" s="21"/>
      <c r="BS9" s="18" t="s">
        <v>6</v>
      </c>
    </row>
    <row r="10" spans="1:74" s="1" customFormat="1" ht="12" customHeight="1">
      <c r="B10" s="21"/>
      <c r="D10" s="27" t="s">
        <v>26</v>
      </c>
      <c r="AK10" s="27" t="s">
        <v>27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28</v>
      </c>
      <c r="AK11" s="27" t="s">
        <v>29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30</v>
      </c>
      <c r="AK13" s="27" t="s">
        <v>27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31</v>
      </c>
      <c r="AK14" s="27" t="s">
        <v>29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32</v>
      </c>
      <c r="AK16" s="27" t="s">
        <v>27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33</v>
      </c>
      <c r="AK17" s="27" t="s">
        <v>29</v>
      </c>
      <c r="AN17" s="25" t="s">
        <v>1</v>
      </c>
      <c r="AR17" s="21"/>
      <c r="BS17" s="18" t="s">
        <v>34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35</v>
      </c>
      <c r="AK19" s="27" t="s">
        <v>27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20</v>
      </c>
      <c r="AK20" s="27" t="s">
        <v>29</v>
      </c>
      <c r="AN20" s="25" t="s">
        <v>1</v>
      </c>
      <c r="AR20" s="21"/>
      <c r="BS20" s="18" t="s">
        <v>34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36</v>
      </c>
      <c r="AR22" s="21"/>
    </row>
    <row r="23" spans="1:71" s="1" customFormat="1" ht="71.25" customHeight="1">
      <c r="B23" s="21"/>
      <c r="E23" s="216" t="s">
        <v>37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7">
        <f>ROUND(AG94,2)</f>
        <v>0</v>
      </c>
      <c r="AL26" s="218"/>
      <c r="AM26" s="218"/>
      <c r="AN26" s="218"/>
      <c r="AO26" s="218"/>
      <c r="AP26" s="31"/>
      <c r="AQ26" s="31"/>
      <c r="AR26" s="32"/>
      <c r="BE26" s="3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9" t="s">
        <v>39</v>
      </c>
      <c r="M28" s="219"/>
      <c r="N28" s="219"/>
      <c r="O28" s="219"/>
      <c r="P28" s="219"/>
      <c r="Q28" s="31"/>
      <c r="R28" s="31"/>
      <c r="S28" s="31"/>
      <c r="T28" s="31"/>
      <c r="U28" s="31"/>
      <c r="V28" s="31"/>
      <c r="W28" s="219" t="s">
        <v>40</v>
      </c>
      <c r="X28" s="219"/>
      <c r="Y28" s="219"/>
      <c r="Z28" s="219"/>
      <c r="AA28" s="219"/>
      <c r="AB28" s="219"/>
      <c r="AC28" s="219"/>
      <c r="AD28" s="219"/>
      <c r="AE28" s="219"/>
      <c r="AF28" s="31"/>
      <c r="AG28" s="31"/>
      <c r="AH28" s="31"/>
      <c r="AI28" s="31"/>
      <c r="AJ28" s="31"/>
      <c r="AK28" s="219" t="s">
        <v>41</v>
      </c>
      <c r="AL28" s="219"/>
      <c r="AM28" s="219"/>
      <c r="AN28" s="219"/>
      <c r="AO28" s="219"/>
      <c r="AP28" s="31"/>
      <c r="AQ28" s="31"/>
      <c r="AR28" s="32"/>
      <c r="BE28" s="31"/>
    </row>
    <row r="29" spans="1:71" s="3" customFormat="1" ht="14.45" customHeight="1">
      <c r="B29" s="36"/>
      <c r="D29" s="27" t="s">
        <v>42</v>
      </c>
      <c r="F29" s="27" t="s">
        <v>43</v>
      </c>
      <c r="L29" s="207">
        <v>0.21</v>
      </c>
      <c r="M29" s="208"/>
      <c r="N29" s="208"/>
      <c r="O29" s="208"/>
      <c r="P29" s="208"/>
      <c r="W29" s="209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9">
        <f>ROUND(AV94, 2)</f>
        <v>0</v>
      </c>
      <c r="AL29" s="208"/>
      <c r="AM29" s="208"/>
      <c r="AN29" s="208"/>
      <c r="AO29" s="208"/>
      <c r="AR29" s="36"/>
    </row>
    <row r="30" spans="1:71" s="3" customFormat="1" ht="14.45" customHeight="1">
      <c r="B30" s="36"/>
      <c r="F30" s="27" t="s">
        <v>44</v>
      </c>
      <c r="L30" s="207">
        <v>0.15</v>
      </c>
      <c r="M30" s="208"/>
      <c r="N30" s="208"/>
      <c r="O30" s="208"/>
      <c r="P30" s="208"/>
      <c r="W30" s="209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9">
        <f>ROUND(AW94, 2)</f>
        <v>0</v>
      </c>
      <c r="AL30" s="208"/>
      <c r="AM30" s="208"/>
      <c r="AN30" s="208"/>
      <c r="AO30" s="208"/>
      <c r="AR30" s="36"/>
    </row>
    <row r="31" spans="1:71" s="3" customFormat="1" ht="14.45" hidden="1" customHeight="1">
      <c r="B31" s="36"/>
      <c r="F31" s="27" t="s">
        <v>45</v>
      </c>
      <c r="L31" s="207">
        <v>0.21</v>
      </c>
      <c r="M31" s="208"/>
      <c r="N31" s="208"/>
      <c r="O31" s="208"/>
      <c r="P31" s="208"/>
      <c r="W31" s="209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9">
        <v>0</v>
      </c>
      <c r="AL31" s="208"/>
      <c r="AM31" s="208"/>
      <c r="AN31" s="208"/>
      <c r="AO31" s="208"/>
      <c r="AR31" s="36"/>
    </row>
    <row r="32" spans="1:71" s="3" customFormat="1" ht="14.45" hidden="1" customHeight="1">
      <c r="B32" s="36"/>
      <c r="F32" s="27" t="s">
        <v>46</v>
      </c>
      <c r="L32" s="207">
        <v>0.15</v>
      </c>
      <c r="M32" s="208"/>
      <c r="N32" s="208"/>
      <c r="O32" s="208"/>
      <c r="P32" s="208"/>
      <c r="W32" s="209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9">
        <v>0</v>
      </c>
      <c r="AL32" s="208"/>
      <c r="AM32" s="208"/>
      <c r="AN32" s="208"/>
      <c r="AO32" s="208"/>
      <c r="AR32" s="36"/>
    </row>
    <row r="33" spans="1:57" s="3" customFormat="1" ht="14.45" hidden="1" customHeight="1">
      <c r="B33" s="36"/>
      <c r="F33" s="27" t="s">
        <v>47</v>
      </c>
      <c r="L33" s="207">
        <v>0</v>
      </c>
      <c r="M33" s="208"/>
      <c r="N33" s="208"/>
      <c r="O33" s="208"/>
      <c r="P33" s="208"/>
      <c r="W33" s="209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9">
        <v>0</v>
      </c>
      <c r="AL33" s="208"/>
      <c r="AM33" s="208"/>
      <c r="AN33" s="208"/>
      <c r="AO33" s="208"/>
      <c r="AR33" s="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13" t="s">
        <v>50</v>
      </c>
      <c r="Y35" s="211"/>
      <c r="Z35" s="211"/>
      <c r="AA35" s="211"/>
      <c r="AB35" s="211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11"/>
      <c r="AM35" s="211"/>
      <c r="AN35" s="211"/>
      <c r="AO35" s="212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2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7" t="s">
        <v>12</v>
      </c>
      <c r="L84" s="4" t="str">
        <f>K5</f>
        <v>N20-129_exp5_SO02</v>
      </c>
      <c r="AR84" s="50"/>
    </row>
    <row r="85" spans="1:91" s="5" customFormat="1" ht="36.950000000000003" customHeight="1">
      <c r="B85" s="51"/>
      <c r="C85" s="52" t="s">
        <v>14</v>
      </c>
      <c r="L85" s="234" t="str">
        <f>K6</f>
        <v>STAVEBNÍ ÚPRAVY ZPEVNĚNÝCH PLOCH AREÁLU FBI, SO-02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7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7" t="s">
        <v>21</v>
      </c>
      <c r="AJ87" s="31"/>
      <c r="AK87" s="31"/>
      <c r="AL87" s="31"/>
      <c r="AM87" s="236">
        <f>IF(AN8= "","",AN8)</f>
        <v>44074</v>
      </c>
      <c r="AN87" s="236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7" t="s">
        <v>26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VŠB-TU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7" t="s">
        <v>32</v>
      </c>
      <c r="AJ89" s="31"/>
      <c r="AK89" s="31"/>
      <c r="AL89" s="31"/>
      <c r="AM89" s="237" t="str">
        <f>IF(E17="","",E17)</f>
        <v>MARPO s.r.o.</v>
      </c>
      <c r="AN89" s="238"/>
      <c r="AO89" s="238"/>
      <c r="AP89" s="238"/>
      <c r="AQ89" s="31"/>
      <c r="AR89" s="32"/>
      <c r="AS89" s="239" t="s">
        <v>58</v>
      </c>
      <c r="AT89" s="240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7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>MARPO s.r.o., 28. října 66/201, Ostrava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7" t="s">
        <v>35</v>
      </c>
      <c r="AJ90" s="31"/>
      <c r="AK90" s="31"/>
      <c r="AL90" s="31"/>
      <c r="AM90" s="237" t="str">
        <f>IF(E20="","",E20)</f>
        <v xml:space="preserve"> </v>
      </c>
      <c r="AN90" s="238"/>
      <c r="AO90" s="238"/>
      <c r="AP90" s="238"/>
      <c r="AQ90" s="31"/>
      <c r="AR90" s="32"/>
      <c r="AS90" s="241"/>
      <c r="AT90" s="242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1"/>
      <c r="AT91" s="242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3" t="s">
        <v>59</v>
      </c>
      <c r="D92" s="224"/>
      <c r="E92" s="224"/>
      <c r="F92" s="224"/>
      <c r="G92" s="224"/>
      <c r="H92" s="59"/>
      <c r="I92" s="225" t="s">
        <v>60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7" t="s">
        <v>61</v>
      </c>
      <c r="AH92" s="224"/>
      <c r="AI92" s="224"/>
      <c r="AJ92" s="224"/>
      <c r="AK92" s="224"/>
      <c r="AL92" s="224"/>
      <c r="AM92" s="224"/>
      <c r="AN92" s="225" t="s">
        <v>62</v>
      </c>
      <c r="AO92" s="224"/>
      <c r="AP92" s="226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 t="shared" ref="AN94:AN98" si="0">SUM(AG94,AT94)</f>
        <v>0</v>
      </c>
      <c r="AO94" s="233"/>
      <c r="AP94" s="233"/>
      <c r="AQ94" s="71" t="s">
        <v>1</v>
      </c>
      <c r="AR94" s="67"/>
      <c r="AS94" s="72">
        <f>ROUND(AS95,2)</f>
        <v>0</v>
      </c>
      <c r="AT94" s="73">
        <f t="shared" ref="AT94:AT98" si="1">ROUND(SUM(AV94:AW94),2)</f>
        <v>0</v>
      </c>
      <c r="AU94" s="74">
        <f>ROUND(AU95,5)</f>
        <v>347.65917999999999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16</v>
      </c>
    </row>
    <row r="95" spans="1:91" s="7" customFormat="1" ht="16.5" customHeight="1">
      <c r="B95" s="78"/>
      <c r="C95" s="79"/>
      <c r="D95" s="230" t="s">
        <v>82</v>
      </c>
      <c r="E95" s="230"/>
      <c r="F95" s="230"/>
      <c r="G95" s="230"/>
      <c r="H95" s="230"/>
      <c r="I95" s="80"/>
      <c r="J95" s="230" t="s">
        <v>83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31">
        <f>ROUND(SUM(AG96:AG98),2)</f>
        <v>0</v>
      </c>
      <c r="AH95" s="229"/>
      <c r="AI95" s="229"/>
      <c r="AJ95" s="229"/>
      <c r="AK95" s="229"/>
      <c r="AL95" s="229"/>
      <c r="AM95" s="229"/>
      <c r="AN95" s="228">
        <f t="shared" si="0"/>
        <v>0</v>
      </c>
      <c r="AO95" s="229"/>
      <c r="AP95" s="229"/>
      <c r="AQ95" s="81" t="s">
        <v>84</v>
      </c>
      <c r="AR95" s="78"/>
      <c r="AS95" s="82">
        <f>ROUND(SUM(AS96:AS98),2)</f>
        <v>0</v>
      </c>
      <c r="AT95" s="83">
        <f t="shared" si="1"/>
        <v>0</v>
      </c>
      <c r="AU95" s="84">
        <f>ROUND(SUM(AU96:AU98),5)</f>
        <v>347.65917999999999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ROUND(SUM(AZ96:AZ98),2)</f>
        <v>0</v>
      </c>
      <c r="BA95" s="83">
        <f>ROUND(SUM(BA96:BA98),2)</f>
        <v>0</v>
      </c>
      <c r="BB95" s="83">
        <f>ROUND(SUM(BB96:BB98),2)</f>
        <v>0</v>
      </c>
      <c r="BC95" s="83">
        <f>ROUND(SUM(BC96:BC98),2)</f>
        <v>0</v>
      </c>
      <c r="BD95" s="85">
        <f>ROUND(SUM(BD96:BD98),2)</f>
        <v>0</v>
      </c>
      <c r="BS95" s="86" t="s">
        <v>77</v>
      </c>
      <c r="BT95" s="86" t="s">
        <v>85</v>
      </c>
      <c r="BU95" s="86" t="s">
        <v>79</v>
      </c>
      <c r="BV95" s="86" t="s">
        <v>80</v>
      </c>
      <c r="BW95" s="86" t="s">
        <v>86</v>
      </c>
      <c r="BX95" s="86" t="s">
        <v>4</v>
      </c>
      <c r="CL95" s="86" t="s">
        <v>16</v>
      </c>
      <c r="CM95" s="86" t="s">
        <v>87</v>
      </c>
    </row>
    <row r="96" spans="1:91" s="4" customFormat="1" ht="16.5" customHeight="1">
      <c r="A96" s="87" t="s">
        <v>88</v>
      </c>
      <c r="B96" s="50"/>
      <c r="C96" s="10"/>
      <c r="D96" s="10"/>
      <c r="E96" s="220" t="s">
        <v>89</v>
      </c>
      <c r="F96" s="220"/>
      <c r="G96" s="220"/>
      <c r="H96" s="220"/>
      <c r="I96" s="220"/>
      <c r="J96" s="10"/>
      <c r="K96" s="220" t="s">
        <v>90</v>
      </c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21">
        <f>'D.1.1 - Architektonicko-s...'!J32</f>
        <v>0</v>
      </c>
      <c r="AH96" s="222"/>
      <c r="AI96" s="222"/>
      <c r="AJ96" s="222"/>
      <c r="AK96" s="222"/>
      <c r="AL96" s="222"/>
      <c r="AM96" s="222"/>
      <c r="AN96" s="221">
        <f t="shared" si="0"/>
        <v>0</v>
      </c>
      <c r="AO96" s="222"/>
      <c r="AP96" s="222"/>
      <c r="AQ96" s="88" t="s">
        <v>91</v>
      </c>
      <c r="AR96" s="50"/>
      <c r="AS96" s="89">
        <v>0</v>
      </c>
      <c r="AT96" s="90">
        <f t="shared" si="1"/>
        <v>0</v>
      </c>
      <c r="AU96" s="91">
        <f>'D.1.1 - Architektonicko-s...'!P129</f>
        <v>347.659177</v>
      </c>
      <c r="AV96" s="90">
        <f>'D.1.1 - Architektonicko-s...'!J35</f>
        <v>0</v>
      </c>
      <c r="AW96" s="90">
        <f>'D.1.1 - Architektonicko-s...'!J36</f>
        <v>0</v>
      </c>
      <c r="AX96" s="90">
        <f>'D.1.1 - Architektonicko-s...'!J37</f>
        <v>0</v>
      </c>
      <c r="AY96" s="90">
        <f>'D.1.1 - Architektonicko-s...'!J38</f>
        <v>0</v>
      </c>
      <c r="AZ96" s="90">
        <f>'D.1.1 - Architektonicko-s...'!F35</f>
        <v>0</v>
      </c>
      <c r="BA96" s="90">
        <f>'D.1.1 - Architektonicko-s...'!F36</f>
        <v>0</v>
      </c>
      <c r="BB96" s="90">
        <f>'D.1.1 - Architektonicko-s...'!F37</f>
        <v>0</v>
      </c>
      <c r="BC96" s="90">
        <f>'D.1.1 - Architektonicko-s...'!F38</f>
        <v>0</v>
      </c>
      <c r="BD96" s="92">
        <f>'D.1.1 - Architektonicko-s...'!F39</f>
        <v>0</v>
      </c>
      <c r="BT96" s="25" t="s">
        <v>87</v>
      </c>
      <c r="BV96" s="25" t="s">
        <v>80</v>
      </c>
      <c r="BW96" s="25" t="s">
        <v>92</v>
      </c>
      <c r="BX96" s="25" t="s">
        <v>86</v>
      </c>
      <c r="CL96" s="25" t="s">
        <v>16</v>
      </c>
    </row>
    <row r="97" spans="1:90" s="4" customFormat="1" ht="16.5" customHeight="1">
      <c r="A97" s="87" t="s">
        <v>88</v>
      </c>
      <c r="B97" s="50"/>
      <c r="C97" s="10"/>
      <c r="D97" s="10"/>
      <c r="E97" s="220" t="s">
        <v>93</v>
      </c>
      <c r="F97" s="220"/>
      <c r="G97" s="220"/>
      <c r="H97" s="220"/>
      <c r="I97" s="220"/>
      <c r="J97" s="10"/>
      <c r="K97" s="220" t="s">
        <v>94</v>
      </c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1">
        <f>'D.1.4.3 - Silnoproudá ele...'!J32</f>
        <v>0</v>
      </c>
      <c r="AH97" s="222"/>
      <c r="AI97" s="222"/>
      <c r="AJ97" s="222"/>
      <c r="AK97" s="222"/>
      <c r="AL97" s="222"/>
      <c r="AM97" s="222"/>
      <c r="AN97" s="221">
        <f t="shared" si="0"/>
        <v>0</v>
      </c>
      <c r="AO97" s="222"/>
      <c r="AP97" s="222"/>
      <c r="AQ97" s="88" t="s">
        <v>91</v>
      </c>
      <c r="AR97" s="50"/>
      <c r="AS97" s="89">
        <v>0</v>
      </c>
      <c r="AT97" s="90">
        <f t="shared" si="1"/>
        <v>0</v>
      </c>
      <c r="AU97" s="91">
        <f>'D.1.4.3 - Silnoproudá ele...'!P121</f>
        <v>0</v>
      </c>
      <c r="AV97" s="90">
        <f>'D.1.4.3 - Silnoproudá ele...'!J35</f>
        <v>0</v>
      </c>
      <c r="AW97" s="90">
        <f>'D.1.4.3 - Silnoproudá ele...'!J36</f>
        <v>0</v>
      </c>
      <c r="AX97" s="90">
        <f>'D.1.4.3 - Silnoproudá ele...'!J37</f>
        <v>0</v>
      </c>
      <c r="AY97" s="90">
        <f>'D.1.4.3 - Silnoproudá ele...'!J38</f>
        <v>0</v>
      </c>
      <c r="AZ97" s="90">
        <f>'D.1.4.3 - Silnoproudá ele...'!F35</f>
        <v>0</v>
      </c>
      <c r="BA97" s="90">
        <f>'D.1.4.3 - Silnoproudá ele...'!F36</f>
        <v>0</v>
      </c>
      <c r="BB97" s="90">
        <f>'D.1.4.3 - Silnoproudá ele...'!F37</f>
        <v>0</v>
      </c>
      <c r="BC97" s="90">
        <f>'D.1.4.3 - Silnoproudá ele...'!F38</f>
        <v>0</v>
      </c>
      <c r="BD97" s="92">
        <f>'D.1.4.3 - Silnoproudá ele...'!F39</f>
        <v>0</v>
      </c>
      <c r="BT97" s="25" t="s">
        <v>87</v>
      </c>
      <c r="BV97" s="25" t="s">
        <v>80</v>
      </c>
      <c r="BW97" s="25" t="s">
        <v>95</v>
      </c>
      <c r="BX97" s="25" t="s">
        <v>86</v>
      </c>
      <c r="CL97" s="25" t="s">
        <v>16</v>
      </c>
    </row>
    <row r="98" spans="1:90" s="4" customFormat="1" ht="16.5" customHeight="1">
      <c r="A98" s="87" t="s">
        <v>88</v>
      </c>
      <c r="B98" s="50"/>
      <c r="C98" s="10"/>
      <c r="D98" s="10"/>
      <c r="E98" s="220" t="s">
        <v>96</v>
      </c>
      <c r="F98" s="220"/>
      <c r="G98" s="220"/>
      <c r="H98" s="220"/>
      <c r="I98" s="220"/>
      <c r="J98" s="10"/>
      <c r="K98" s="220" t="s">
        <v>97</v>
      </c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21">
        <f>'D.1.4.4 - Slaboproudá zař...'!J32</f>
        <v>0</v>
      </c>
      <c r="AH98" s="222"/>
      <c r="AI98" s="222"/>
      <c r="AJ98" s="222"/>
      <c r="AK98" s="222"/>
      <c r="AL98" s="222"/>
      <c r="AM98" s="222"/>
      <c r="AN98" s="221">
        <f t="shared" si="0"/>
        <v>0</v>
      </c>
      <c r="AO98" s="222"/>
      <c r="AP98" s="222"/>
      <c r="AQ98" s="88" t="s">
        <v>91</v>
      </c>
      <c r="AR98" s="50"/>
      <c r="AS98" s="89">
        <v>0</v>
      </c>
      <c r="AT98" s="90">
        <f t="shared" si="1"/>
        <v>0</v>
      </c>
      <c r="AU98" s="91">
        <f>'D.1.4.4 - Slaboproudá zař...'!P121</f>
        <v>0</v>
      </c>
      <c r="AV98" s="90">
        <f>'D.1.4.4 - Slaboproudá zař...'!J35</f>
        <v>0</v>
      </c>
      <c r="AW98" s="90">
        <f>'D.1.4.4 - Slaboproudá zař...'!J36</f>
        <v>0</v>
      </c>
      <c r="AX98" s="90">
        <f>'D.1.4.4 - Slaboproudá zař...'!J37</f>
        <v>0</v>
      </c>
      <c r="AY98" s="90">
        <f>'D.1.4.4 - Slaboproudá zař...'!J38</f>
        <v>0</v>
      </c>
      <c r="AZ98" s="90">
        <f>'D.1.4.4 - Slaboproudá zař...'!F35</f>
        <v>0</v>
      </c>
      <c r="BA98" s="90">
        <f>'D.1.4.4 - Slaboproudá zař...'!F36</f>
        <v>0</v>
      </c>
      <c r="BB98" s="90">
        <f>'D.1.4.4 - Slaboproudá zař...'!F37</f>
        <v>0</v>
      </c>
      <c r="BC98" s="90">
        <f>'D.1.4.4 - Slaboproudá zař...'!F38</f>
        <v>0</v>
      </c>
      <c r="BD98" s="92">
        <f>'D.1.4.4 - Slaboproudá zař...'!F39</f>
        <v>0</v>
      </c>
      <c r="BT98" s="25" t="s">
        <v>87</v>
      </c>
      <c r="BV98" s="25" t="s">
        <v>80</v>
      </c>
      <c r="BW98" s="25" t="s">
        <v>98</v>
      </c>
      <c r="BX98" s="25" t="s">
        <v>86</v>
      </c>
      <c r="CL98" s="25" t="s">
        <v>16</v>
      </c>
    </row>
    <row r="99" spans="1:90" s="2" customFormat="1" ht="30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0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5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1 - Architektonicko-s...'!C2" display="/" xr:uid="{00000000-0004-0000-0000-000000000000}"/>
    <hyperlink ref="A97" location="'D.1.4.3 - Silnoproudá ele...'!C2" display="/" xr:uid="{00000000-0004-0000-0000-000001000000}"/>
    <hyperlink ref="A98" location="'D.1.4.4 - Slaboproudá zař...'!C2" display="/" xr:uid="{00000000-0004-0000-0000-000002000000}"/>
  </hyperlinks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&amp;LSO-02&amp;CStrana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3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99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SO-02</v>
      </c>
      <c r="F7" s="245"/>
      <c r="G7" s="245"/>
      <c r="H7" s="245"/>
      <c r="L7" s="21"/>
    </row>
    <row r="8" spans="1:46" s="1" customFormat="1" ht="12" customHeight="1">
      <c r="B8" s="21"/>
      <c r="D8" s="27" t="s">
        <v>100</v>
      </c>
      <c r="L8" s="21"/>
    </row>
    <row r="9" spans="1:46" s="2" customFormat="1" ht="16.5" customHeight="1">
      <c r="A9" s="31"/>
      <c r="B9" s="32"/>
      <c r="C9" s="31"/>
      <c r="D9" s="31"/>
      <c r="E9" s="243" t="s">
        <v>344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102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ROUND(J129,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ROUND((SUM(BE129:BE234)),  2)</f>
        <v>0</v>
      </c>
      <c r="G35" s="31"/>
      <c r="H35" s="31"/>
      <c r="I35" s="101">
        <v>0.21</v>
      </c>
      <c r="J35" s="100">
        <f>ROUND(((SUM(BE129:BE234))*I35),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ROUND((SUM(BF129:BF234)),  2)</f>
        <v>0</v>
      </c>
      <c r="G36" s="31"/>
      <c r="H36" s="31"/>
      <c r="I36" s="101">
        <v>0.15</v>
      </c>
      <c r="J36" s="100">
        <f>ROUND(((SUM(BF129:BF234))*I36),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ROUND((SUM(BG129:BG234)),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ROUND((SUM(BH129:BH234)),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ROUND((SUM(BI129:BI234)),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SO-02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100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344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 xml:space="preserve">D.1.1 - Architektonicko-stavební řešení 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104</v>
      </c>
      <c r="D96" s="102"/>
      <c r="E96" s="102"/>
      <c r="F96" s="102"/>
      <c r="G96" s="102"/>
      <c r="H96" s="102"/>
      <c r="I96" s="102"/>
      <c r="J96" s="111" t="s">
        <v>105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106</v>
      </c>
      <c r="D98" s="31"/>
      <c r="E98" s="31"/>
      <c r="F98" s="31"/>
      <c r="G98" s="31"/>
      <c r="H98" s="31"/>
      <c r="I98" s="31"/>
      <c r="J98" s="70">
        <f>J129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107</v>
      </c>
    </row>
    <row r="99" spans="1:47" s="9" customFormat="1" ht="24.95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47" s="10" customFormat="1" ht="19.899999999999999" customHeight="1">
      <c r="B100" s="117"/>
      <c r="D100" s="118" t="s">
        <v>109</v>
      </c>
      <c r="E100" s="119"/>
      <c r="F100" s="119"/>
      <c r="G100" s="119"/>
      <c r="H100" s="119"/>
      <c r="I100" s="119"/>
      <c r="J100" s="120">
        <f>J131</f>
        <v>0</v>
      </c>
      <c r="L100" s="117"/>
    </row>
    <row r="101" spans="1:47" s="10" customFormat="1" ht="19.899999999999999" customHeight="1">
      <c r="B101" s="117"/>
      <c r="D101" s="118" t="s">
        <v>110</v>
      </c>
      <c r="E101" s="119"/>
      <c r="F101" s="119"/>
      <c r="G101" s="119"/>
      <c r="H101" s="119"/>
      <c r="I101" s="119"/>
      <c r="J101" s="120">
        <f>J171</f>
        <v>0</v>
      </c>
      <c r="L101" s="117"/>
    </row>
    <row r="102" spans="1:47" s="10" customFormat="1" ht="19.899999999999999" customHeight="1">
      <c r="B102" s="117"/>
      <c r="D102" s="118" t="s">
        <v>111</v>
      </c>
      <c r="E102" s="119"/>
      <c r="F102" s="119"/>
      <c r="G102" s="119"/>
      <c r="H102" s="119"/>
      <c r="I102" s="119"/>
      <c r="J102" s="120">
        <f>J191</f>
        <v>0</v>
      </c>
      <c r="L102" s="117"/>
    </row>
    <row r="103" spans="1:47" s="10" customFormat="1" ht="19.899999999999999" customHeight="1">
      <c r="B103" s="117"/>
      <c r="D103" s="118" t="s">
        <v>112</v>
      </c>
      <c r="E103" s="119"/>
      <c r="F103" s="119"/>
      <c r="G103" s="119"/>
      <c r="H103" s="119"/>
      <c r="I103" s="119"/>
      <c r="J103" s="120">
        <f>J199</f>
        <v>0</v>
      </c>
      <c r="L103" s="117"/>
    </row>
    <row r="104" spans="1:47" s="10" customFormat="1" ht="19.899999999999999" customHeight="1">
      <c r="B104" s="117"/>
      <c r="D104" s="118" t="s">
        <v>113</v>
      </c>
      <c r="E104" s="119"/>
      <c r="F104" s="119"/>
      <c r="G104" s="119"/>
      <c r="H104" s="119"/>
      <c r="I104" s="119"/>
      <c r="J104" s="120">
        <f>J220</f>
        <v>0</v>
      </c>
      <c r="L104" s="117"/>
    </row>
    <row r="105" spans="1:47" s="10" customFormat="1" ht="19.899999999999999" customHeight="1">
      <c r="B105" s="117"/>
      <c r="D105" s="118" t="s">
        <v>114</v>
      </c>
      <c r="E105" s="119"/>
      <c r="F105" s="119"/>
      <c r="G105" s="119"/>
      <c r="H105" s="119"/>
      <c r="I105" s="119"/>
      <c r="J105" s="120">
        <f>J227</f>
        <v>0</v>
      </c>
      <c r="L105" s="117"/>
    </row>
    <row r="106" spans="1:47" s="9" customFormat="1" ht="24.95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J229</f>
        <v>0</v>
      </c>
      <c r="L106" s="113"/>
    </row>
    <row r="107" spans="1:47" s="10" customFormat="1" ht="19.899999999999999" customHeight="1">
      <c r="B107" s="117"/>
      <c r="D107" s="118" t="s">
        <v>116</v>
      </c>
      <c r="E107" s="119"/>
      <c r="F107" s="119"/>
      <c r="G107" s="119"/>
      <c r="H107" s="119"/>
      <c r="I107" s="119"/>
      <c r="J107" s="120">
        <f>J230</f>
        <v>0</v>
      </c>
      <c r="L107" s="117"/>
    </row>
    <row r="108" spans="1:47" s="2" customFormat="1" ht="21.7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31" s="2" customFormat="1" ht="6.95" customHeight="1">
      <c r="A113" s="31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24.95" customHeight="1">
      <c r="A114" s="31"/>
      <c r="B114" s="32"/>
      <c r="C114" s="22" t="s">
        <v>117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12" customHeight="1">
      <c r="A116" s="31"/>
      <c r="B116" s="32"/>
      <c r="C116" s="27" t="s">
        <v>14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6.5" customHeight="1">
      <c r="A117" s="31"/>
      <c r="B117" s="32"/>
      <c r="C117" s="31"/>
      <c r="D117" s="31"/>
      <c r="E117" s="243" t="str">
        <f>E7</f>
        <v>STAVEBNÍ ÚPRAVY ZPEVNĚNÝCH PLOCH AREÁLU FBI, SO-02</v>
      </c>
      <c r="F117" s="245"/>
      <c r="G117" s="245"/>
      <c r="H117" s="245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1" customFormat="1" ht="12" customHeight="1">
      <c r="B118" s="21"/>
      <c r="C118" s="27" t="s">
        <v>100</v>
      </c>
      <c r="L118" s="21"/>
    </row>
    <row r="119" spans="1:31" s="2" customFormat="1" ht="16.5" customHeight="1">
      <c r="A119" s="31"/>
      <c r="B119" s="32"/>
      <c r="C119" s="31"/>
      <c r="D119" s="31"/>
      <c r="E119" s="243" t="s">
        <v>344</v>
      </c>
      <c r="F119" s="244"/>
      <c r="G119" s="244"/>
      <c r="H119" s="244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7" t="s">
        <v>101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1"/>
      <c r="D121" s="31"/>
      <c r="E121" s="234" t="str">
        <f>E11</f>
        <v xml:space="preserve">D.1.1 - Architektonicko-stavební řešení </v>
      </c>
      <c r="F121" s="244"/>
      <c r="G121" s="244"/>
      <c r="H121" s="244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7" t="s">
        <v>19</v>
      </c>
      <c r="D123" s="31"/>
      <c r="E123" s="31"/>
      <c r="F123" s="25" t="str">
        <f>F14</f>
        <v xml:space="preserve"> </v>
      </c>
      <c r="G123" s="31"/>
      <c r="H123" s="31"/>
      <c r="I123" s="27" t="s">
        <v>21</v>
      </c>
      <c r="J123" s="54">
        <f>IF(J14="","",J14)</f>
        <v>44074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7" t="s">
        <v>26</v>
      </c>
      <c r="D125" s="31"/>
      <c r="E125" s="31"/>
      <c r="F125" s="25" t="str">
        <f>E17</f>
        <v>VŠB-TU Ostrava</v>
      </c>
      <c r="G125" s="31"/>
      <c r="H125" s="31"/>
      <c r="I125" s="27" t="s">
        <v>32</v>
      </c>
      <c r="J125" s="29" t="str">
        <f>E23</f>
        <v>MARPO s.r.o.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7" t="s">
        <v>30</v>
      </c>
      <c r="D126" s="31"/>
      <c r="E126" s="31"/>
      <c r="F126" s="25" t="str">
        <f>IF(E20="","",E20)</f>
        <v>MARPO s.r.o., 28. října 66/201, Ostrava</v>
      </c>
      <c r="G126" s="31"/>
      <c r="H126" s="31"/>
      <c r="I126" s="27" t="s">
        <v>35</v>
      </c>
      <c r="J126" s="29" t="str">
        <f>E26</f>
        <v xml:space="preserve"> 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21"/>
      <c r="B128" s="122"/>
      <c r="C128" s="123" t="s">
        <v>118</v>
      </c>
      <c r="D128" s="124" t="s">
        <v>63</v>
      </c>
      <c r="E128" s="124" t="s">
        <v>59</v>
      </c>
      <c r="F128" s="124" t="s">
        <v>60</v>
      </c>
      <c r="G128" s="124" t="s">
        <v>119</v>
      </c>
      <c r="H128" s="124" t="s">
        <v>120</v>
      </c>
      <c r="I128" s="124" t="s">
        <v>121</v>
      </c>
      <c r="J128" s="124" t="s">
        <v>105</v>
      </c>
      <c r="K128" s="125" t="s">
        <v>122</v>
      </c>
      <c r="L128" s="126"/>
      <c r="M128" s="61" t="s">
        <v>1</v>
      </c>
      <c r="N128" s="62" t="s">
        <v>42</v>
      </c>
      <c r="O128" s="62" t="s">
        <v>123</v>
      </c>
      <c r="P128" s="62" t="s">
        <v>124</v>
      </c>
      <c r="Q128" s="62" t="s">
        <v>125</v>
      </c>
      <c r="R128" s="62" t="s">
        <v>126</v>
      </c>
      <c r="S128" s="62" t="s">
        <v>127</v>
      </c>
      <c r="T128" s="63" t="s">
        <v>128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</row>
    <row r="129" spans="1:65" s="2" customFormat="1" ht="22.9" customHeight="1">
      <c r="A129" s="31"/>
      <c r="B129" s="32"/>
      <c r="C129" s="68" t="s">
        <v>129</v>
      </c>
      <c r="D129" s="31"/>
      <c r="E129" s="31"/>
      <c r="F129" s="31"/>
      <c r="G129" s="31"/>
      <c r="H129" s="31"/>
      <c r="I129" s="31"/>
      <c r="J129" s="127">
        <f>BK129</f>
        <v>0</v>
      </c>
      <c r="K129" s="31"/>
      <c r="L129" s="32"/>
      <c r="M129" s="64"/>
      <c r="N129" s="55"/>
      <c r="O129" s="65"/>
      <c r="P129" s="128">
        <f>P130+P229</f>
        <v>347.659177</v>
      </c>
      <c r="Q129" s="65"/>
      <c r="R129" s="128">
        <f>R130+R229</f>
        <v>119.75613254999999</v>
      </c>
      <c r="S129" s="65"/>
      <c r="T129" s="129">
        <f>T130+T229</f>
        <v>114.3532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77</v>
      </c>
      <c r="AU129" s="18" t="s">
        <v>107</v>
      </c>
      <c r="BK129" s="130">
        <f>BK130+BK229</f>
        <v>0</v>
      </c>
    </row>
    <row r="130" spans="1:65" s="12" customFormat="1" ht="25.9" customHeight="1">
      <c r="B130" s="131"/>
      <c r="D130" s="132" t="s">
        <v>77</v>
      </c>
      <c r="E130" s="133" t="s">
        <v>130</v>
      </c>
      <c r="F130" s="133" t="s">
        <v>131</v>
      </c>
      <c r="J130" s="134">
        <f>BK130</f>
        <v>0</v>
      </c>
      <c r="L130" s="131"/>
      <c r="M130" s="135"/>
      <c r="N130" s="136"/>
      <c r="O130" s="136"/>
      <c r="P130" s="137">
        <f>P131+P171+P191+P199+P220+P227</f>
        <v>347.659177</v>
      </c>
      <c r="Q130" s="136"/>
      <c r="R130" s="137">
        <f>R131+R171+R191+R199+R220+R227</f>
        <v>119.75613254999999</v>
      </c>
      <c r="S130" s="136"/>
      <c r="T130" s="138">
        <f>T131+T171+T191+T199+T220+T227</f>
        <v>114.3532</v>
      </c>
      <c r="AR130" s="132" t="s">
        <v>85</v>
      </c>
      <c r="AT130" s="139" t="s">
        <v>77</v>
      </c>
      <c r="AU130" s="139" t="s">
        <v>78</v>
      </c>
      <c r="AY130" s="132" t="s">
        <v>132</v>
      </c>
      <c r="BK130" s="140">
        <f>BK131+BK171+BK191+BK199+BK220+BK227</f>
        <v>0</v>
      </c>
    </row>
    <row r="131" spans="1:65" s="12" customFormat="1" ht="22.9" customHeight="1">
      <c r="B131" s="131"/>
      <c r="D131" s="132" t="s">
        <v>77</v>
      </c>
      <c r="E131" s="141" t="s">
        <v>85</v>
      </c>
      <c r="F131" s="141" t="s">
        <v>133</v>
      </c>
      <c r="J131" s="142">
        <f>BK131</f>
        <v>0</v>
      </c>
      <c r="L131" s="131"/>
      <c r="M131" s="135"/>
      <c r="N131" s="136"/>
      <c r="O131" s="136"/>
      <c r="P131" s="137">
        <f>SUM(P132:P170)</f>
        <v>42.626012000000003</v>
      </c>
      <c r="Q131" s="136"/>
      <c r="R131" s="137">
        <f>SUM(R132:R170)</f>
        <v>2.9670000000000002E-2</v>
      </c>
      <c r="S131" s="136"/>
      <c r="T131" s="138">
        <f>SUM(T132:T170)</f>
        <v>96.1477</v>
      </c>
      <c r="AR131" s="132" t="s">
        <v>85</v>
      </c>
      <c r="AT131" s="139" t="s">
        <v>77</v>
      </c>
      <c r="AU131" s="139" t="s">
        <v>85</v>
      </c>
      <c r="AY131" s="132" t="s">
        <v>132</v>
      </c>
      <c r="BK131" s="140">
        <f>SUM(BK132:BK170)</f>
        <v>0</v>
      </c>
    </row>
    <row r="132" spans="1:65" s="2" customFormat="1" ht="16.5" customHeight="1">
      <c r="A132" s="31"/>
      <c r="B132" s="143"/>
      <c r="C132" s="144" t="s">
        <v>85</v>
      </c>
      <c r="D132" s="144" t="s">
        <v>134</v>
      </c>
      <c r="E132" s="145" t="s">
        <v>135</v>
      </c>
      <c r="F132" s="146" t="s">
        <v>136</v>
      </c>
      <c r="G132" s="147" t="s">
        <v>137</v>
      </c>
      <c r="H132" s="148">
        <v>593.4</v>
      </c>
      <c r="I132" s="149"/>
      <c r="J132" s="149">
        <f>ROUND(I132*H132,2)</f>
        <v>0</v>
      </c>
      <c r="K132" s="146" t="s">
        <v>138</v>
      </c>
      <c r="L132" s="32"/>
      <c r="M132" s="150" t="s">
        <v>1</v>
      </c>
      <c r="N132" s="151" t="s">
        <v>43</v>
      </c>
      <c r="O132" s="152">
        <v>1.7999999999999999E-2</v>
      </c>
      <c r="P132" s="152">
        <f>O132*H132</f>
        <v>10.681199999999999</v>
      </c>
      <c r="Q132" s="152">
        <v>5.0000000000000002E-5</v>
      </c>
      <c r="R132" s="152">
        <f>Q132*H132</f>
        <v>2.9670000000000002E-2</v>
      </c>
      <c r="S132" s="152">
        <v>0.128</v>
      </c>
      <c r="T132" s="153">
        <f>S132*H132</f>
        <v>75.955200000000005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139</v>
      </c>
      <c r="AT132" s="154" t="s">
        <v>134</v>
      </c>
      <c r="AU132" s="154" t="s">
        <v>87</v>
      </c>
      <c r="AY132" s="18" t="s">
        <v>132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85</v>
      </c>
      <c r="BK132" s="155">
        <f>ROUND(I132*H132,2)</f>
        <v>0</v>
      </c>
      <c r="BL132" s="18" t="s">
        <v>139</v>
      </c>
      <c r="BM132" s="154" t="s">
        <v>140</v>
      </c>
    </row>
    <row r="133" spans="1:65" s="13" customFormat="1">
      <c r="B133" s="156"/>
      <c r="D133" s="157" t="s">
        <v>141</v>
      </c>
      <c r="E133" s="158" t="s">
        <v>1</v>
      </c>
      <c r="F133" s="159" t="s">
        <v>142</v>
      </c>
      <c r="H133" s="160">
        <v>593.4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141</v>
      </c>
      <c r="AU133" s="158" t="s">
        <v>87</v>
      </c>
      <c r="AV133" s="13" t="s">
        <v>87</v>
      </c>
      <c r="AW133" s="13" t="s">
        <v>34</v>
      </c>
      <c r="AX133" s="13" t="s">
        <v>78</v>
      </c>
      <c r="AY133" s="158" t="s">
        <v>132</v>
      </c>
    </row>
    <row r="134" spans="1:65" s="14" customFormat="1">
      <c r="B134" s="164"/>
      <c r="D134" s="157" t="s">
        <v>141</v>
      </c>
      <c r="E134" s="165" t="s">
        <v>1</v>
      </c>
      <c r="F134" s="166" t="s">
        <v>143</v>
      </c>
      <c r="H134" s="167">
        <v>593.4</v>
      </c>
      <c r="L134" s="164"/>
      <c r="M134" s="168"/>
      <c r="N134" s="169"/>
      <c r="O134" s="169"/>
      <c r="P134" s="169"/>
      <c r="Q134" s="169"/>
      <c r="R134" s="169"/>
      <c r="S134" s="169"/>
      <c r="T134" s="170"/>
      <c r="AT134" s="165" t="s">
        <v>141</v>
      </c>
      <c r="AU134" s="165" t="s">
        <v>87</v>
      </c>
      <c r="AV134" s="14" t="s">
        <v>139</v>
      </c>
      <c r="AW134" s="14" t="s">
        <v>34</v>
      </c>
      <c r="AX134" s="14" t="s">
        <v>85</v>
      </c>
      <c r="AY134" s="165" t="s">
        <v>132</v>
      </c>
    </row>
    <row r="135" spans="1:65" s="2" customFormat="1" ht="16.5" customHeight="1">
      <c r="A135" s="31"/>
      <c r="B135" s="143"/>
      <c r="C135" s="144" t="s">
        <v>87</v>
      </c>
      <c r="D135" s="144" t="s">
        <v>134</v>
      </c>
      <c r="E135" s="145" t="s">
        <v>144</v>
      </c>
      <c r="F135" s="146" t="s">
        <v>145</v>
      </c>
      <c r="G135" s="147" t="s">
        <v>146</v>
      </c>
      <c r="H135" s="148">
        <v>98.5</v>
      </c>
      <c r="I135" s="149"/>
      <c r="J135" s="149">
        <f>ROUND(I135*H135,2)</f>
        <v>0</v>
      </c>
      <c r="K135" s="146" t="s">
        <v>138</v>
      </c>
      <c r="L135" s="32"/>
      <c r="M135" s="150" t="s">
        <v>1</v>
      </c>
      <c r="N135" s="151" t="s">
        <v>43</v>
      </c>
      <c r="O135" s="152">
        <v>0.13300000000000001</v>
      </c>
      <c r="P135" s="152">
        <f>O135*H135</f>
        <v>13.1005</v>
      </c>
      <c r="Q135" s="152">
        <v>0</v>
      </c>
      <c r="R135" s="152">
        <f>Q135*H135</f>
        <v>0</v>
      </c>
      <c r="S135" s="152">
        <v>0.20499999999999999</v>
      </c>
      <c r="T135" s="153">
        <f>S135*H135</f>
        <v>20.192499999999999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139</v>
      </c>
      <c r="AT135" s="154" t="s">
        <v>134</v>
      </c>
      <c r="AU135" s="154" t="s">
        <v>87</v>
      </c>
      <c r="AY135" s="18" t="s">
        <v>132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85</v>
      </c>
      <c r="BK135" s="155">
        <f>ROUND(I135*H135,2)</f>
        <v>0</v>
      </c>
      <c r="BL135" s="18" t="s">
        <v>139</v>
      </c>
      <c r="BM135" s="154" t="s">
        <v>147</v>
      </c>
    </row>
    <row r="136" spans="1:65" s="13" customFormat="1">
      <c r="B136" s="156"/>
      <c r="D136" s="157" t="s">
        <v>141</v>
      </c>
      <c r="E136" s="158" t="s">
        <v>1</v>
      </c>
      <c r="F136" s="159" t="s">
        <v>148</v>
      </c>
      <c r="H136" s="160">
        <v>98.5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141</v>
      </c>
      <c r="AU136" s="158" t="s">
        <v>87</v>
      </c>
      <c r="AV136" s="13" t="s">
        <v>87</v>
      </c>
      <c r="AW136" s="13" t="s">
        <v>34</v>
      </c>
      <c r="AX136" s="13" t="s">
        <v>78</v>
      </c>
      <c r="AY136" s="158" t="s">
        <v>132</v>
      </c>
    </row>
    <row r="137" spans="1:65" s="14" customFormat="1">
      <c r="B137" s="164"/>
      <c r="D137" s="157" t="s">
        <v>141</v>
      </c>
      <c r="E137" s="165" t="s">
        <v>1</v>
      </c>
      <c r="F137" s="166" t="s">
        <v>143</v>
      </c>
      <c r="H137" s="167">
        <v>98.5</v>
      </c>
      <c r="L137" s="164"/>
      <c r="M137" s="168"/>
      <c r="N137" s="169"/>
      <c r="O137" s="169"/>
      <c r="P137" s="169"/>
      <c r="Q137" s="169"/>
      <c r="R137" s="169"/>
      <c r="S137" s="169"/>
      <c r="T137" s="170"/>
      <c r="AT137" s="165" t="s">
        <v>141</v>
      </c>
      <c r="AU137" s="165" t="s">
        <v>87</v>
      </c>
      <c r="AV137" s="14" t="s">
        <v>139</v>
      </c>
      <c r="AW137" s="14" t="s">
        <v>34</v>
      </c>
      <c r="AX137" s="14" t="s">
        <v>85</v>
      </c>
      <c r="AY137" s="165" t="s">
        <v>132</v>
      </c>
    </row>
    <row r="138" spans="1:65" s="2" customFormat="1" ht="16.5" customHeight="1">
      <c r="A138" s="31"/>
      <c r="B138" s="143"/>
      <c r="C138" s="144" t="s">
        <v>149</v>
      </c>
      <c r="D138" s="144" t="s">
        <v>134</v>
      </c>
      <c r="E138" s="145" t="s">
        <v>150</v>
      </c>
      <c r="F138" s="146" t="s">
        <v>151</v>
      </c>
      <c r="G138" s="147" t="s">
        <v>152</v>
      </c>
      <c r="H138" s="148">
        <v>0.6</v>
      </c>
      <c r="I138" s="149"/>
      <c r="J138" s="149">
        <f>ROUND(I138*H138,2)</f>
        <v>0</v>
      </c>
      <c r="K138" s="146" t="s">
        <v>138</v>
      </c>
      <c r="L138" s="32"/>
      <c r="M138" s="150" t="s">
        <v>1</v>
      </c>
      <c r="N138" s="151" t="s">
        <v>43</v>
      </c>
      <c r="O138" s="152">
        <v>3.613</v>
      </c>
      <c r="P138" s="152">
        <f>O138*H138</f>
        <v>2.1677999999999997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139</v>
      </c>
      <c r="AT138" s="154" t="s">
        <v>134</v>
      </c>
      <c r="AU138" s="154" t="s">
        <v>87</v>
      </c>
      <c r="AY138" s="18" t="s">
        <v>132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85</v>
      </c>
      <c r="BK138" s="155">
        <f>ROUND(I138*H138,2)</f>
        <v>0</v>
      </c>
      <c r="BL138" s="18" t="s">
        <v>139</v>
      </c>
      <c r="BM138" s="154" t="s">
        <v>153</v>
      </c>
    </row>
    <row r="139" spans="1:65" s="15" customFormat="1">
      <c r="B139" s="171"/>
      <c r="D139" s="157" t="s">
        <v>141</v>
      </c>
      <c r="E139" s="172" t="s">
        <v>1</v>
      </c>
      <c r="F139" s="173" t="s">
        <v>154</v>
      </c>
      <c r="H139" s="172" t="s">
        <v>1</v>
      </c>
      <c r="L139" s="171"/>
      <c r="M139" s="174"/>
      <c r="N139" s="175"/>
      <c r="O139" s="175"/>
      <c r="P139" s="175"/>
      <c r="Q139" s="175"/>
      <c r="R139" s="175"/>
      <c r="S139" s="175"/>
      <c r="T139" s="176"/>
      <c r="AT139" s="172" t="s">
        <v>141</v>
      </c>
      <c r="AU139" s="172" t="s">
        <v>87</v>
      </c>
      <c r="AV139" s="15" t="s">
        <v>85</v>
      </c>
      <c r="AW139" s="15" t="s">
        <v>34</v>
      </c>
      <c r="AX139" s="15" t="s">
        <v>78</v>
      </c>
      <c r="AY139" s="172" t="s">
        <v>132</v>
      </c>
    </row>
    <row r="140" spans="1:65" s="13" customFormat="1">
      <c r="B140" s="156"/>
      <c r="D140" s="157" t="s">
        <v>141</v>
      </c>
      <c r="E140" s="158" t="s">
        <v>1</v>
      </c>
      <c r="F140" s="159" t="s">
        <v>155</v>
      </c>
      <c r="H140" s="160">
        <v>0.6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141</v>
      </c>
      <c r="AU140" s="158" t="s">
        <v>87</v>
      </c>
      <c r="AV140" s="13" t="s">
        <v>87</v>
      </c>
      <c r="AW140" s="13" t="s">
        <v>34</v>
      </c>
      <c r="AX140" s="13" t="s">
        <v>78</v>
      </c>
      <c r="AY140" s="158" t="s">
        <v>132</v>
      </c>
    </row>
    <row r="141" spans="1:65" s="14" customFormat="1">
      <c r="B141" s="164"/>
      <c r="D141" s="157" t="s">
        <v>141</v>
      </c>
      <c r="E141" s="165" t="s">
        <v>1</v>
      </c>
      <c r="F141" s="166" t="s">
        <v>143</v>
      </c>
      <c r="H141" s="167">
        <v>0.6</v>
      </c>
      <c r="L141" s="164"/>
      <c r="M141" s="168"/>
      <c r="N141" s="169"/>
      <c r="O141" s="169"/>
      <c r="P141" s="169"/>
      <c r="Q141" s="169"/>
      <c r="R141" s="169"/>
      <c r="S141" s="169"/>
      <c r="T141" s="170"/>
      <c r="AT141" s="165" t="s">
        <v>141</v>
      </c>
      <c r="AU141" s="165" t="s">
        <v>87</v>
      </c>
      <c r="AV141" s="14" t="s">
        <v>139</v>
      </c>
      <c r="AW141" s="14" t="s">
        <v>34</v>
      </c>
      <c r="AX141" s="14" t="s">
        <v>85</v>
      </c>
      <c r="AY141" s="165" t="s">
        <v>132</v>
      </c>
    </row>
    <row r="142" spans="1:65" s="2" customFormat="1" ht="16.5" customHeight="1">
      <c r="A142" s="31"/>
      <c r="B142" s="143"/>
      <c r="C142" s="144" t="s">
        <v>139</v>
      </c>
      <c r="D142" s="144" t="s">
        <v>134</v>
      </c>
      <c r="E142" s="145" t="s">
        <v>156</v>
      </c>
      <c r="F142" s="146" t="s">
        <v>157</v>
      </c>
      <c r="G142" s="147" t="s">
        <v>152</v>
      </c>
      <c r="H142" s="148">
        <v>7.3879999999999999</v>
      </c>
      <c r="I142" s="149"/>
      <c r="J142" s="149">
        <f>ROUND(I142*H142,2)</f>
        <v>0</v>
      </c>
      <c r="K142" s="146" t="s">
        <v>138</v>
      </c>
      <c r="L142" s="32"/>
      <c r="M142" s="150" t="s">
        <v>1</v>
      </c>
      <c r="N142" s="151" t="s">
        <v>43</v>
      </c>
      <c r="O142" s="152">
        <v>1.72</v>
      </c>
      <c r="P142" s="152">
        <f>O142*H142</f>
        <v>12.70736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139</v>
      </c>
      <c r="AT142" s="154" t="s">
        <v>134</v>
      </c>
      <c r="AU142" s="154" t="s">
        <v>87</v>
      </c>
      <c r="AY142" s="18" t="s">
        <v>132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85</v>
      </c>
      <c r="BK142" s="155">
        <f>ROUND(I142*H142,2)</f>
        <v>0</v>
      </c>
      <c r="BL142" s="18" t="s">
        <v>139</v>
      </c>
      <c r="BM142" s="154" t="s">
        <v>158</v>
      </c>
    </row>
    <row r="143" spans="1:65" s="13" customFormat="1">
      <c r="B143" s="156"/>
      <c r="D143" s="157" t="s">
        <v>141</v>
      </c>
      <c r="E143" s="158" t="s">
        <v>1</v>
      </c>
      <c r="F143" s="159" t="s">
        <v>159</v>
      </c>
      <c r="H143" s="160">
        <v>7.3879999999999999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141</v>
      </c>
      <c r="AU143" s="158" t="s">
        <v>87</v>
      </c>
      <c r="AV143" s="13" t="s">
        <v>87</v>
      </c>
      <c r="AW143" s="13" t="s">
        <v>34</v>
      </c>
      <c r="AX143" s="13" t="s">
        <v>78</v>
      </c>
      <c r="AY143" s="158" t="s">
        <v>132</v>
      </c>
    </row>
    <row r="144" spans="1:65" s="14" customFormat="1">
      <c r="B144" s="164"/>
      <c r="D144" s="157" t="s">
        <v>141</v>
      </c>
      <c r="E144" s="165" t="s">
        <v>1</v>
      </c>
      <c r="F144" s="166" t="s">
        <v>143</v>
      </c>
      <c r="H144" s="167">
        <v>7.3879999999999999</v>
      </c>
      <c r="L144" s="164"/>
      <c r="M144" s="168"/>
      <c r="N144" s="169"/>
      <c r="O144" s="169"/>
      <c r="P144" s="169"/>
      <c r="Q144" s="169"/>
      <c r="R144" s="169"/>
      <c r="S144" s="169"/>
      <c r="T144" s="170"/>
      <c r="AT144" s="165" t="s">
        <v>141</v>
      </c>
      <c r="AU144" s="165" t="s">
        <v>87</v>
      </c>
      <c r="AV144" s="14" t="s">
        <v>139</v>
      </c>
      <c r="AW144" s="14" t="s">
        <v>34</v>
      </c>
      <c r="AX144" s="14" t="s">
        <v>85</v>
      </c>
      <c r="AY144" s="165" t="s">
        <v>132</v>
      </c>
    </row>
    <row r="145" spans="1:65" s="2" customFormat="1" ht="16.5" customHeight="1">
      <c r="A145" s="31"/>
      <c r="B145" s="143"/>
      <c r="C145" s="144" t="s">
        <v>160</v>
      </c>
      <c r="D145" s="144" t="s">
        <v>134</v>
      </c>
      <c r="E145" s="145" t="s">
        <v>161</v>
      </c>
      <c r="F145" s="146" t="s">
        <v>162</v>
      </c>
      <c r="G145" s="147" t="s">
        <v>152</v>
      </c>
      <c r="H145" s="148">
        <v>3.7559999999999998</v>
      </c>
      <c r="I145" s="149"/>
      <c r="J145" s="149">
        <f>ROUND(I145*H145,2)</f>
        <v>0</v>
      </c>
      <c r="K145" s="146" t="s">
        <v>138</v>
      </c>
      <c r="L145" s="32"/>
      <c r="M145" s="150" t="s">
        <v>1</v>
      </c>
      <c r="N145" s="151" t="s">
        <v>43</v>
      </c>
      <c r="O145" s="152">
        <v>7.0000000000000007E-2</v>
      </c>
      <c r="P145" s="152">
        <f>O145*H145</f>
        <v>0.26291999999999999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139</v>
      </c>
      <c r="AT145" s="154" t="s">
        <v>134</v>
      </c>
      <c r="AU145" s="154" t="s">
        <v>87</v>
      </c>
      <c r="AY145" s="18" t="s">
        <v>132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8" t="s">
        <v>85</v>
      </c>
      <c r="BK145" s="155">
        <f>ROUND(I145*H145,2)</f>
        <v>0</v>
      </c>
      <c r="BL145" s="18" t="s">
        <v>139</v>
      </c>
      <c r="BM145" s="154" t="s">
        <v>163</v>
      </c>
    </row>
    <row r="146" spans="1:65" s="2" customFormat="1" ht="19.5">
      <c r="A146" s="31"/>
      <c r="B146" s="32"/>
      <c r="C146" s="31"/>
      <c r="D146" s="157" t="s">
        <v>164</v>
      </c>
      <c r="E146" s="31"/>
      <c r="F146" s="177" t="s">
        <v>165</v>
      </c>
      <c r="G146" s="31"/>
      <c r="H146" s="31"/>
      <c r="I146" s="31"/>
      <c r="J146" s="31"/>
      <c r="K146" s="31"/>
      <c r="L146" s="32"/>
      <c r="M146" s="178"/>
      <c r="N146" s="179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164</v>
      </c>
      <c r="AU146" s="18" t="s">
        <v>87</v>
      </c>
    </row>
    <row r="147" spans="1:65" s="13" customFormat="1">
      <c r="B147" s="156"/>
      <c r="D147" s="157" t="s">
        <v>141</v>
      </c>
      <c r="F147" s="159" t="s">
        <v>166</v>
      </c>
      <c r="H147" s="160">
        <v>3.7559999999999998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141</v>
      </c>
      <c r="AU147" s="158" t="s">
        <v>87</v>
      </c>
      <c r="AV147" s="13" t="s">
        <v>87</v>
      </c>
      <c r="AW147" s="13" t="s">
        <v>3</v>
      </c>
      <c r="AX147" s="13" t="s">
        <v>85</v>
      </c>
      <c r="AY147" s="158" t="s">
        <v>132</v>
      </c>
    </row>
    <row r="148" spans="1:65" s="2" customFormat="1" ht="16.5" customHeight="1">
      <c r="A148" s="31"/>
      <c r="B148" s="143"/>
      <c r="C148" s="144" t="s">
        <v>167</v>
      </c>
      <c r="D148" s="144" t="s">
        <v>134</v>
      </c>
      <c r="E148" s="145" t="s">
        <v>168</v>
      </c>
      <c r="F148" s="146" t="s">
        <v>169</v>
      </c>
      <c r="G148" s="147" t="s">
        <v>152</v>
      </c>
      <c r="H148" s="148">
        <v>6.11</v>
      </c>
      <c r="I148" s="149"/>
      <c r="J148" s="149">
        <f>ROUND(I148*H148,2)</f>
        <v>0</v>
      </c>
      <c r="K148" s="146" t="s">
        <v>138</v>
      </c>
      <c r="L148" s="32"/>
      <c r="M148" s="150" t="s">
        <v>1</v>
      </c>
      <c r="N148" s="151" t="s">
        <v>43</v>
      </c>
      <c r="O148" s="152">
        <v>8.6999999999999994E-2</v>
      </c>
      <c r="P148" s="152">
        <f>O148*H148</f>
        <v>0.53156999999999999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139</v>
      </c>
      <c r="AT148" s="154" t="s">
        <v>134</v>
      </c>
      <c r="AU148" s="154" t="s">
        <v>87</v>
      </c>
      <c r="AY148" s="18" t="s">
        <v>132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8" t="s">
        <v>85</v>
      </c>
      <c r="BK148" s="155">
        <f>ROUND(I148*H148,2)</f>
        <v>0</v>
      </c>
      <c r="BL148" s="18" t="s">
        <v>139</v>
      </c>
      <c r="BM148" s="154" t="s">
        <v>170</v>
      </c>
    </row>
    <row r="149" spans="1:65" s="13" customFormat="1">
      <c r="B149" s="156"/>
      <c r="D149" s="157" t="s">
        <v>141</v>
      </c>
      <c r="E149" s="158" t="s">
        <v>1</v>
      </c>
      <c r="F149" s="159" t="s">
        <v>171</v>
      </c>
      <c r="H149" s="160">
        <v>5.91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141</v>
      </c>
      <c r="AU149" s="158" t="s">
        <v>87</v>
      </c>
      <c r="AV149" s="13" t="s">
        <v>87</v>
      </c>
      <c r="AW149" s="13" t="s">
        <v>34</v>
      </c>
      <c r="AX149" s="13" t="s">
        <v>78</v>
      </c>
      <c r="AY149" s="158" t="s">
        <v>132</v>
      </c>
    </row>
    <row r="150" spans="1:65" s="16" customFormat="1">
      <c r="B150" s="180"/>
      <c r="D150" s="157" t="s">
        <v>141</v>
      </c>
      <c r="E150" s="181" t="s">
        <v>1</v>
      </c>
      <c r="F150" s="182" t="s">
        <v>172</v>
      </c>
      <c r="H150" s="183">
        <v>5.91</v>
      </c>
      <c r="L150" s="180"/>
      <c r="M150" s="184"/>
      <c r="N150" s="185"/>
      <c r="O150" s="185"/>
      <c r="P150" s="185"/>
      <c r="Q150" s="185"/>
      <c r="R150" s="185"/>
      <c r="S150" s="185"/>
      <c r="T150" s="186"/>
      <c r="AT150" s="181" t="s">
        <v>141</v>
      </c>
      <c r="AU150" s="181" t="s">
        <v>87</v>
      </c>
      <c r="AV150" s="16" t="s">
        <v>149</v>
      </c>
      <c r="AW150" s="16" t="s">
        <v>34</v>
      </c>
      <c r="AX150" s="16" t="s">
        <v>78</v>
      </c>
      <c r="AY150" s="181" t="s">
        <v>132</v>
      </c>
    </row>
    <row r="151" spans="1:65" s="15" customFormat="1">
      <c r="B151" s="171"/>
      <c r="D151" s="157" t="s">
        <v>141</v>
      </c>
      <c r="E151" s="172" t="s">
        <v>1</v>
      </c>
      <c r="F151" s="173" t="s">
        <v>154</v>
      </c>
      <c r="H151" s="172" t="s">
        <v>1</v>
      </c>
      <c r="L151" s="171"/>
      <c r="M151" s="174"/>
      <c r="N151" s="175"/>
      <c r="O151" s="175"/>
      <c r="P151" s="175"/>
      <c r="Q151" s="175"/>
      <c r="R151" s="175"/>
      <c r="S151" s="175"/>
      <c r="T151" s="176"/>
      <c r="AT151" s="172" t="s">
        <v>141</v>
      </c>
      <c r="AU151" s="172" t="s">
        <v>87</v>
      </c>
      <c r="AV151" s="15" t="s">
        <v>85</v>
      </c>
      <c r="AW151" s="15" t="s">
        <v>34</v>
      </c>
      <c r="AX151" s="15" t="s">
        <v>78</v>
      </c>
      <c r="AY151" s="172" t="s">
        <v>132</v>
      </c>
    </row>
    <row r="152" spans="1:65" s="13" customFormat="1">
      <c r="B152" s="156"/>
      <c r="D152" s="157" t="s">
        <v>141</v>
      </c>
      <c r="E152" s="158" t="s">
        <v>1</v>
      </c>
      <c r="F152" s="159" t="s">
        <v>173</v>
      </c>
      <c r="H152" s="160">
        <v>0.2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141</v>
      </c>
      <c r="AU152" s="158" t="s">
        <v>87</v>
      </c>
      <c r="AV152" s="13" t="s">
        <v>87</v>
      </c>
      <c r="AW152" s="13" t="s">
        <v>34</v>
      </c>
      <c r="AX152" s="13" t="s">
        <v>78</v>
      </c>
      <c r="AY152" s="158" t="s">
        <v>132</v>
      </c>
    </row>
    <row r="153" spans="1:65" s="16" customFormat="1">
      <c r="B153" s="180"/>
      <c r="D153" s="157" t="s">
        <v>141</v>
      </c>
      <c r="E153" s="181" t="s">
        <v>1</v>
      </c>
      <c r="F153" s="182" t="s">
        <v>172</v>
      </c>
      <c r="H153" s="183">
        <v>0.2</v>
      </c>
      <c r="L153" s="180"/>
      <c r="M153" s="184"/>
      <c r="N153" s="185"/>
      <c r="O153" s="185"/>
      <c r="P153" s="185"/>
      <c r="Q153" s="185"/>
      <c r="R153" s="185"/>
      <c r="S153" s="185"/>
      <c r="T153" s="186"/>
      <c r="AT153" s="181" t="s">
        <v>141</v>
      </c>
      <c r="AU153" s="181" t="s">
        <v>87</v>
      </c>
      <c r="AV153" s="16" t="s">
        <v>149</v>
      </c>
      <c r="AW153" s="16" t="s">
        <v>34</v>
      </c>
      <c r="AX153" s="16" t="s">
        <v>78</v>
      </c>
      <c r="AY153" s="181" t="s">
        <v>132</v>
      </c>
    </row>
    <row r="154" spans="1:65" s="14" customFormat="1">
      <c r="B154" s="164"/>
      <c r="D154" s="157" t="s">
        <v>141</v>
      </c>
      <c r="E154" s="165" t="s">
        <v>1</v>
      </c>
      <c r="F154" s="166" t="s">
        <v>143</v>
      </c>
      <c r="H154" s="167">
        <v>6.11</v>
      </c>
      <c r="L154" s="164"/>
      <c r="M154" s="168"/>
      <c r="N154" s="169"/>
      <c r="O154" s="169"/>
      <c r="P154" s="169"/>
      <c r="Q154" s="169"/>
      <c r="R154" s="169"/>
      <c r="S154" s="169"/>
      <c r="T154" s="170"/>
      <c r="AT154" s="165" t="s">
        <v>141</v>
      </c>
      <c r="AU154" s="165" t="s">
        <v>87</v>
      </c>
      <c r="AV154" s="14" t="s">
        <v>139</v>
      </c>
      <c r="AW154" s="14" t="s">
        <v>34</v>
      </c>
      <c r="AX154" s="14" t="s">
        <v>85</v>
      </c>
      <c r="AY154" s="165" t="s">
        <v>132</v>
      </c>
    </row>
    <row r="155" spans="1:65" s="2" customFormat="1" ht="21.75" customHeight="1">
      <c r="A155" s="31"/>
      <c r="B155" s="143"/>
      <c r="C155" s="144" t="s">
        <v>174</v>
      </c>
      <c r="D155" s="144" t="s">
        <v>134</v>
      </c>
      <c r="E155" s="145" t="s">
        <v>175</v>
      </c>
      <c r="F155" s="146" t="s">
        <v>176</v>
      </c>
      <c r="G155" s="147" t="s">
        <v>152</v>
      </c>
      <c r="H155" s="148">
        <v>61.1</v>
      </c>
      <c r="I155" s="149"/>
      <c r="J155" s="149">
        <f>ROUND(I155*H155,2)</f>
        <v>0</v>
      </c>
      <c r="K155" s="146" t="s">
        <v>138</v>
      </c>
      <c r="L155" s="32"/>
      <c r="M155" s="150" t="s">
        <v>1</v>
      </c>
      <c r="N155" s="151" t="s">
        <v>43</v>
      </c>
      <c r="O155" s="152">
        <v>5.0000000000000001E-3</v>
      </c>
      <c r="P155" s="152">
        <f>O155*H155</f>
        <v>0.30549999999999999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139</v>
      </c>
      <c r="AT155" s="154" t="s">
        <v>134</v>
      </c>
      <c r="AU155" s="154" t="s">
        <v>87</v>
      </c>
      <c r="AY155" s="18" t="s">
        <v>132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85</v>
      </c>
      <c r="BK155" s="155">
        <f>ROUND(I155*H155,2)</f>
        <v>0</v>
      </c>
      <c r="BL155" s="18" t="s">
        <v>139</v>
      </c>
      <c r="BM155" s="154" t="s">
        <v>177</v>
      </c>
    </row>
    <row r="156" spans="1:65" s="13" customFormat="1">
      <c r="B156" s="156"/>
      <c r="D156" s="157" t="s">
        <v>141</v>
      </c>
      <c r="F156" s="159" t="s">
        <v>178</v>
      </c>
      <c r="H156" s="160">
        <v>61.1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141</v>
      </c>
      <c r="AU156" s="158" t="s">
        <v>87</v>
      </c>
      <c r="AV156" s="13" t="s">
        <v>87</v>
      </c>
      <c r="AW156" s="13" t="s">
        <v>3</v>
      </c>
      <c r="AX156" s="13" t="s">
        <v>85</v>
      </c>
      <c r="AY156" s="158" t="s">
        <v>132</v>
      </c>
    </row>
    <row r="157" spans="1:65" s="2" customFormat="1" ht="16.5" customHeight="1">
      <c r="A157" s="31"/>
      <c r="B157" s="143"/>
      <c r="C157" s="144" t="s">
        <v>179</v>
      </c>
      <c r="D157" s="144" t="s">
        <v>134</v>
      </c>
      <c r="E157" s="145" t="s">
        <v>180</v>
      </c>
      <c r="F157" s="146" t="s">
        <v>181</v>
      </c>
      <c r="G157" s="147" t="s">
        <v>182</v>
      </c>
      <c r="H157" s="148">
        <v>10.997999999999999</v>
      </c>
      <c r="I157" s="149"/>
      <c r="J157" s="149">
        <f>ROUND(I157*H157,2)</f>
        <v>0</v>
      </c>
      <c r="K157" s="146" t="s">
        <v>138</v>
      </c>
      <c r="L157" s="32"/>
      <c r="M157" s="150" t="s">
        <v>1</v>
      </c>
      <c r="N157" s="151" t="s">
        <v>43</v>
      </c>
      <c r="O157" s="152">
        <v>0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139</v>
      </c>
      <c r="AT157" s="154" t="s">
        <v>134</v>
      </c>
      <c r="AU157" s="154" t="s">
        <v>87</v>
      </c>
      <c r="AY157" s="18" t="s">
        <v>132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8" t="s">
        <v>85</v>
      </c>
      <c r="BK157" s="155">
        <f>ROUND(I157*H157,2)</f>
        <v>0</v>
      </c>
      <c r="BL157" s="18" t="s">
        <v>139</v>
      </c>
      <c r="BM157" s="154" t="s">
        <v>183</v>
      </c>
    </row>
    <row r="158" spans="1:65" s="13" customFormat="1">
      <c r="B158" s="156"/>
      <c r="D158" s="157" t="s">
        <v>141</v>
      </c>
      <c r="F158" s="159" t="s">
        <v>184</v>
      </c>
      <c r="H158" s="160">
        <v>10.997999999999999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141</v>
      </c>
      <c r="AU158" s="158" t="s">
        <v>87</v>
      </c>
      <c r="AV158" s="13" t="s">
        <v>87</v>
      </c>
      <c r="AW158" s="13" t="s">
        <v>3</v>
      </c>
      <c r="AX158" s="13" t="s">
        <v>85</v>
      </c>
      <c r="AY158" s="158" t="s">
        <v>132</v>
      </c>
    </row>
    <row r="159" spans="1:65" s="2" customFormat="1" ht="16.5" customHeight="1">
      <c r="A159" s="31"/>
      <c r="B159" s="143"/>
      <c r="C159" s="144" t="s">
        <v>185</v>
      </c>
      <c r="D159" s="144" t="s">
        <v>134</v>
      </c>
      <c r="E159" s="145" t="s">
        <v>186</v>
      </c>
      <c r="F159" s="146" t="s">
        <v>187</v>
      </c>
      <c r="G159" s="147" t="s">
        <v>152</v>
      </c>
      <c r="H159" s="148">
        <v>6.11</v>
      </c>
      <c r="I159" s="149"/>
      <c r="J159" s="149">
        <f>ROUND(I159*H159,2)</f>
        <v>0</v>
      </c>
      <c r="K159" s="146" t="s">
        <v>138</v>
      </c>
      <c r="L159" s="32"/>
      <c r="M159" s="150" t="s">
        <v>1</v>
      </c>
      <c r="N159" s="151" t="s">
        <v>43</v>
      </c>
      <c r="O159" s="152">
        <v>8.9999999999999993E-3</v>
      </c>
      <c r="P159" s="152">
        <f>O159*H159</f>
        <v>5.4989999999999997E-2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139</v>
      </c>
      <c r="AT159" s="154" t="s">
        <v>134</v>
      </c>
      <c r="AU159" s="154" t="s">
        <v>87</v>
      </c>
      <c r="AY159" s="18" t="s">
        <v>132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8" t="s">
        <v>85</v>
      </c>
      <c r="BK159" s="155">
        <f>ROUND(I159*H159,2)</f>
        <v>0</v>
      </c>
      <c r="BL159" s="18" t="s">
        <v>139</v>
      </c>
      <c r="BM159" s="154" t="s">
        <v>188</v>
      </c>
    </row>
    <row r="160" spans="1:65" s="2" customFormat="1" ht="16.5" customHeight="1">
      <c r="A160" s="31"/>
      <c r="B160" s="143"/>
      <c r="C160" s="144" t="s">
        <v>189</v>
      </c>
      <c r="D160" s="144" t="s">
        <v>134</v>
      </c>
      <c r="E160" s="145" t="s">
        <v>190</v>
      </c>
      <c r="F160" s="146" t="s">
        <v>191</v>
      </c>
      <c r="G160" s="147" t="s">
        <v>152</v>
      </c>
      <c r="H160" s="148">
        <v>1.8779999999999999</v>
      </c>
      <c r="I160" s="149"/>
      <c r="J160" s="149">
        <f>ROUND(I160*H160,2)</f>
        <v>0</v>
      </c>
      <c r="K160" s="146" t="s">
        <v>138</v>
      </c>
      <c r="L160" s="32"/>
      <c r="M160" s="150" t="s">
        <v>1</v>
      </c>
      <c r="N160" s="151" t="s">
        <v>43</v>
      </c>
      <c r="O160" s="152">
        <v>0.32800000000000001</v>
      </c>
      <c r="P160" s="152">
        <f>O160*H160</f>
        <v>0.61598399999999998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139</v>
      </c>
      <c r="AT160" s="154" t="s">
        <v>134</v>
      </c>
      <c r="AU160" s="154" t="s">
        <v>87</v>
      </c>
      <c r="AY160" s="18" t="s">
        <v>132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8" t="s">
        <v>85</v>
      </c>
      <c r="BK160" s="155">
        <f>ROUND(I160*H160,2)</f>
        <v>0</v>
      </c>
      <c r="BL160" s="18" t="s">
        <v>139</v>
      </c>
      <c r="BM160" s="154" t="s">
        <v>192</v>
      </c>
    </row>
    <row r="161" spans="1:65" s="13" customFormat="1">
      <c r="B161" s="156"/>
      <c r="D161" s="157" t="s">
        <v>141</v>
      </c>
      <c r="E161" s="158" t="s">
        <v>1</v>
      </c>
      <c r="F161" s="159" t="s">
        <v>193</v>
      </c>
      <c r="H161" s="160">
        <v>1.478</v>
      </c>
      <c r="L161" s="156"/>
      <c r="M161" s="161"/>
      <c r="N161" s="162"/>
      <c r="O161" s="162"/>
      <c r="P161" s="162"/>
      <c r="Q161" s="162"/>
      <c r="R161" s="162"/>
      <c r="S161" s="162"/>
      <c r="T161" s="163"/>
      <c r="AT161" s="158" t="s">
        <v>141</v>
      </c>
      <c r="AU161" s="158" t="s">
        <v>87</v>
      </c>
      <c r="AV161" s="13" t="s">
        <v>87</v>
      </c>
      <c r="AW161" s="13" t="s">
        <v>34</v>
      </c>
      <c r="AX161" s="13" t="s">
        <v>78</v>
      </c>
      <c r="AY161" s="158" t="s">
        <v>132</v>
      </c>
    </row>
    <row r="162" spans="1:65" s="16" customFormat="1">
      <c r="B162" s="180"/>
      <c r="D162" s="157" t="s">
        <v>141</v>
      </c>
      <c r="E162" s="181" t="s">
        <v>1</v>
      </c>
      <c r="F162" s="182" t="s">
        <v>172</v>
      </c>
      <c r="H162" s="183">
        <v>1.478</v>
      </c>
      <c r="L162" s="180"/>
      <c r="M162" s="184"/>
      <c r="N162" s="185"/>
      <c r="O162" s="185"/>
      <c r="P162" s="185"/>
      <c r="Q162" s="185"/>
      <c r="R162" s="185"/>
      <c r="S162" s="185"/>
      <c r="T162" s="186"/>
      <c r="AT162" s="181" t="s">
        <v>141</v>
      </c>
      <c r="AU162" s="181" t="s">
        <v>87</v>
      </c>
      <c r="AV162" s="16" t="s">
        <v>149</v>
      </c>
      <c r="AW162" s="16" t="s">
        <v>34</v>
      </c>
      <c r="AX162" s="16" t="s">
        <v>78</v>
      </c>
      <c r="AY162" s="181" t="s">
        <v>132</v>
      </c>
    </row>
    <row r="163" spans="1:65" s="15" customFormat="1">
      <c r="B163" s="171"/>
      <c r="D163" s="157" t="s">
        <v>141</v>
      </c>
      <c r="E163" s="172" t="s">
        <v>1</v>
      </c>
      <c r="F163" s="173" t="s">
        <v>154</v>
      </c>
      <c r="H163" s="172" t="s">
        <v>1</v>
      </c>
      <c r="L163" s="171"/>
      <c r="M163" s="174"/>
      <c r="N163" s="175"/>
      <c r="O163" s="175"/>
      <c r="P163" s="175"/>
      <c r="Q163" s="175"/>
      <c r="R163" s="175"/>
      <c r="S163" s="175"/>
      <c r="T163" s="176"/>
      <c r="AT163" s="172" t="s">
        <v>141</v>
      </c>
      <c r="AU163" s="172" t="s">
        <v>87</v>
      </c>
      <c r="AV163" s="15" t="s">
        <v>85</v>
      </c>
      <c r="AW163" s="15" t="s">
        <v>34</v>
      </c>
      <c r="AX163" s="15" t="s">
        <v>78</v>
      </c>
      <c r="AY163" s="172" t="s">
        <v>132</v>
      </c>
    </row>
    <row r="164" spans="1:65" s="13" customFormat="1">
      <c r="B164" s="156"/>
      <c r="D164" s="157" t="s">
        <v>141</v>
      </c>
      <c r="E164" s="158" t="s">
        <v>1</v>
      </c>
      <c r="F164" s="159" t="s">
        <v>194</v>
      </c>
      <c r="H164" s="160">
        <v>0.4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141</v>
      </c>
      <c r="AU164" s="158" t="s">
        <v>87</v>
      </c>
      <c r="AV164" s="13" t="s">
        <v>87</v>
      </c>
      <c r="AW164" s="13" t="s">
        <v>34</v>
      </c>
      <c r="AX164" s="13" t="s">
        <v>78</v>
      </c>
      <c r="AY164" s="158" t="s">
        <v>132</v>
      </c>
    </row>
    <row r="165" spans="1:65" s="16" customFormat="1">
      <c r="B165" s="180"/>
      <c r="D165" s="157" t="s">
        <v>141</v>
      </c>
      <c r="E165" s="181" t="s">
        <v>1</v>
      </c>
      <c r="F165" s="182" t="s">
        <v>172</v>
      </c>
      <c r="H165" s="183">
        <v>0.4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141</v>
      </c>
      <c r="AU165" s="181" t="s">
        <v>87</v>
      </c>
      <c r="AV165" s="16" t="s">
        <v>149</v>
      </c>
      <c r="AW165" s="16" t="s">
        <v>34</v>
      </c>
      <c r="AX165" s="16" t="s">
        <v>78</v>
      </c>
      <c r="AY165" s="181" t="s">
        <v>132</v>
      </c>
    </row>
    <row r="166" spans="1:65" s="14" customFormat="1">
      <c r="B166" s="164"/>
      <c r="D166" s="157" t="s">
        <v>141</v>
      </c>
      <c r="E166" s="165" t="s">
        <v>1</v>
      </c>
      <c r="F166" s="166" t="s">
        <v>143</v>
      </c>
      <c r="H166" s="167">
        <v>1.8779999999999999</v>
      </c>
      <c r="L166" s="164"/>
      <c r="M166" s="168"/>
      <c r="N166" s="169"/>
      <c r="O166" s="169"/>
      <c r="P166" s="169"/>
      <c r="Q166" s="169"/>
      <c r="R166" s="169"/>
      <c r="S166" s="169"/>
      <c r="T166" s="170"/>
      <c r="AT166" s="165" t="s">
        <v>141</v>
      </c>
      <c r="AU166" s="165" t="s">
        <v>87</v>
      </c>
      <c r="AV166" s="14" t="s">
        <v>139</v>
      </c>
      <c r="AW166" s="14" t="s">
        <v>34</v>
      </c>
      <c r="AX166" s="14" t="s">
        <v>85</v>
      </c>
      <c r="AY166" s="165" t="s">
        <v>132</v>
      </c>
    </row>
    <row r="167" spans="1:65" s="2" customFormat="1" ht="16.5" customHeight="1">
      <c r="A167" s="31"/>
      <c r="B167" s="143"/>
      <c r="C167" s="144" t="s">
        <v>195</v>
      </c>
      <c r="D167" s="144" t="s">
        <v>134</v>
      </c>
      <c r="E167" s="145" t="s">
        <v>196</v>
      </c>
      <c r="F167" s="146" t="s">
        <v>197</v>
      </c>
      <c r="G167" s="147" t="s">
        <v>137</v>
      </c>
      <c r="H167" s="148">
        <v>39.4</v>
      </c>
      <c r="I167" s="149"/>
      <c r="J167" s="149">
        <f>ROUND(I167*H167,2)</f>
        <v>0</v>
      </c>
      <c r="K167" s="146" t="s">
        <v>198</v>
      </c>
      <c r="L167" s="32"/>
      <c r="M167" s="150" t="s">
        <v>1</v>
      </c>
      <c r="N167" s="151" t="s">
        <v>43</v>
      </c>
      <c r="O167" s="152">
        <v>2.5000000000000001E-2</v>
      </c>
      <c r="P167" s="152">
        <f>O167*H167</f>
        <v>0.98499999999999999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4" t="s">
        <v>139</v>
      </c>
      <c r="AT167" s="154" t="s">
        <v>134</v>
      </c>
      <c r="AU167" s="154" t="s">
        <v>87</v>
      </c>
      <c r="AY167" s="18" t="s">
        <v>132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8" t="s">
        <v>85</v>
      </c>
      <c r="BK167" s="155">
        <f>ROUND(I167*H167,2)</f>
        <v>0</v>
      </c>
      <c r="BL167" s="18" t="s">
        <v>139</v>
      </c>
      <c r="BM167" s="154" t="s">
        <v>199</v>
      </c>
    </row>
    <row r="168" spans="1:65" s="13" customFormat="1">
      <c r="B168" s="156"/>
      <c r="D168" s="157" t="s">
        <v>141</v>
      </c>
      <c r="E168" s="158" t="s">
        <v>1</v>
      </c>
      <c r="F168" s="159" t="s">
        <v>200</v>
      </c>
      <c r="H168" s="160">
        <v>39.4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141</v>
      </c>
      <c r="AU168" s="158" t="s">
        <v>87</v>
      </c>
      <c r="AV168" s="13" t="s">
        <v>87</v>
      </c>
      <c r="AW168" s="13" t="s">
        <v>34</v>
      </c>
      <c r="AX168" s="13" t="s">
        <v>78</v>
      </c>
      <c r="AY168" s="158" t="s">
        <v>132</v>
      </c>
    </row>
    <row r="169" spans="1:65" s="14" customFormat="1">
      <c r="B169" s="164"/>
      <c r="D169" s="157" t="s">
        <v>141</v>
      </c>
      <c r="E169" s="165" t="s">
        <v>1</v>
      </c>
      <c r="F169" s="166" t="s">
        <v>143</v>
      </c>
      <c r="H169" s="167">
        <v>39.4</v>
      </c>
      <c r="L169" s="164"/>
      <c r="M169" s="168"/>
      <c r="N169" s="169"/>
      <c r="O169" s="169"/>
      <c r="P169" s="169"/>
      <c r="Q169" s="169"/>
      <c r="R169" s="169"/>
      <c r="S169" s="169"/>
      <c r="T169" s="170"/>
      <c r="AT169" s="165" t="s">
        <v>141</v>
      </c>
      <c r="AU169" s="165" t="s">
        <v>87</v>
      </c>
      <c r="AV169" s="14" t="s">
        <v>139</v>
      </c>
      <c r="AW169" s="14" t="s">
        <v>34</v>
      </c>
      <c r="AX169" s="14" t="s">
        <v>85</v>
      </c>
      <c r="AY169" s="165" t="s">
        <v>132</v>
      </c>
    </row>
    <row r="170" spans="1:65" s="2" customFormat="1" ht="16.5" customHeight="1">
      <c r="A170" s="31"/>
      <c r="B170" s="143"/>
      <c r="C170" s="144" t="s">
        <v>201</v>
      </c>
      <c r="D170" s="144" t="s">
        <v>134</v>
      </c>
      <c r="E170" s="145" t="s">
        <v>202</v>
      </c>
      <c r="F170" s="146" t="s">
        <v>203</v>
      </c>
      <c r="G170" s="147" t="s">
        <v>152</v>
      </c>
      <c r="H170" s="148">
        <v>1.8779999999999999</v>
      </c>
      <c r="I170" s="149"/>
      <c r="J170" s="149">
        <f>ROUND(I170*H170,2)</f>
        <v>0</v>
      </c>
      <c r="K170" s="146" t="s">
        <v>138</v>
      </c>
      <c r="L170" s="32"/>
      <c r="M170" s="150" t="s">
        <v>1</v>
      </c>
      <c r="N170" s="151" t="s">
        <v>43</v>
      </c>
      <c r="O170" s="152">
        <v>0.64600000000000002</v>
      </c>
      <c r="P170" s="152">
        <f>O170*H170</f>
        <v>1.2131879999999999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139</v>
      </c>
      <c r="AT170" s="154" t="s">
        <v>134</v>
      </c>
      <c r="AU170" s="154" t="s">
        <v>87</v>
      </c>
      <c r="AY170" s="18" t="s">
        <v>132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8" t="s">
        <v>85</v>
      </c>
      <c r="BK170" s="155">
        <f>ROUND(I170*H170,2)</f>
        <v>0</v>
      </c>
      <c r="BL170" s="18" t="s">
        <v>139</v>
      </c>
      <c r="BM170" s="154" t="s">
        <v>204</v>
      </c>
    </row>
    <row r="171" spans="1:65" s="12" customFormat="1" ht="22.9" customHeight="1">
      <c r="B171" s="131"/>
      <c r="D171" s="132" t="s">
        <v>77</v>
      </c>
      <c r="E171" s="141" t="s">
        <v>87</v>
      </c>
      <c r="F171" s="141" t="s">
        <v>205</v>
      </c>
      <c r="J171" s="142">
        <f>BK171</f>
        <v>0</v>
      </c>
      <c r="L171" s="131"/>
      <c r="M171" s="135"/>
      <c r="N171" s="136"/>
      <c r="O171" s="136"/>
      <c r="P171" s="137">
        <f>SUM(P172:P190)</f>
        <v>2.6772699999999996</v>
      </c>
      <c r="Q171" s="136"/>
      <c r="R171" s="137">
        <f>SUM(R172:R190)</f>
        <v>3.8091045499999998</v>
      </c>
      <c r="S171" s="136"/>
      <c r="T171" s="138">
        <f>SUM(T172:T190)</f>
        <v>0</v>
      </c>
      <c r="AR171" s="132" t="s">
        <v>85</v>
      </c>
      <c r="AT171" s="139" t="s">
        <v>77</v>
      </c>
      <c r="AU171" s="139" t="s">
        <v>85</v>
      </c>
      <c r="AY171" s="132" t="s">
        <v>132</v>
      </c>
      <c r="BK171" s="140">
        <f>SUM(BK172:BK190)</f>
        <v>0</v>
      </c>
    </row>
    <row r="172" spans="1:65" s="2" customFormat="1" ht="16.5" customHeight="1">
      <c r="A172" s="31"/>
      <c r="B172" s="143"/>
      <c r="C172" s="144" t="s">
        <v>206</v>
      </c>
      <c r="D172" s="144" t="s">
        <v>134</v>
      </c>
      <c r="E172" s="145" t="s">
        <v>207</v>
      </c>
      <c r="F172" s="146" t="s">
        <v>208</v>
      </c>
      <c r="G172" s="147" t="s">
        <v>152</v>
      </c>
      <c r="H172" s="148">
        <v>1.5269999999999999</v>
      </c>
      <c r="I172" s="149"/>
      <c r="J172" s="149">
        <f>ROUND(I172*H172,2)</f>
        <v>0</v>
      </c>
      <c r="K172" s="146" t="s">
        <v>138</v>
      </c>
      <c r="L172" s="32"/>
      <c r="M172" s="150" t="s">
        <v>1</v>
      </c>
      <c r="N172" s="151" t="s">
        <v>43</v>
      </c>
      <c r="O172" s="152">
        <v>0.96499999999999997</v>
      </c>
      <c r="P172" s="152">
        <f>O172*H172</f>
        <v>1.4735549999999999</v>
      </c>
      <c r="Q172" s="152">
        <v>2.16</v>
      </c>
      <c r="R172" s="152">
        <f>Q172*H172</f>
        <v>3.2983199999999999</v>
      </c>
      <c r="S172" s="152">
        <v>0</v>
      </c>
      <c r="T172" s="15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139</v>
      </c>
      <c r="AT172" s="154" t="s">
        <v>134</v>
      </c>
      <c r="AU172" s="154" t="s">
        <v>87</v>
      </c>
      <c r="AY172" s="18" t="s">
        <v>132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8" t="s">
        <v>85</v>
      </c>
      <c r="BK172" s="155">
        <f>ROUND(I172*H172,2)</f>
        <v>0</v>
      </c>
      <c r="BL172" s="18" t="s">
        <v>139</v>
      </c>
      <c r="BM172" s="154" t="s">
        <v>209</v>
      </c>
    </row>
    <row r="173" spans="1:65" s="13" customFormat="1">
      <c r="B173" s="156"/>
      <c r="D173" s="157" t="s">
        <v>141</v>
      </c>
      <c r="E173" s="158" t="s">
        <v>1</v>
      </c>
      <c r="F173" s="159" t="s">
        <v>210</v>
      </c>
      <c r="H173" s="160">
        <v>1.478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141</v>
      </c>
      <c r="AU173" s="158" t="s">
        <v>87</v>
      </c>
      <c r="AV173" s="13" t="s">
        <v>87</v>
      </c>
      <c r="AW173" s="13" t="s">
        <v>34</v>
      </c>
      <c r="AX173" s="13" t="s">
        <v>78</v>
      </c>
      <c r="AY173" s="158" t="s">
        <v>132</v>
      </c>
    </row>
    <row r="174" spans="1:65" s="16" customFormat="1">
      <c r="B174" s="180"/>
      <c r="D174" s="157" t="s">
        <v>141</v>
      </c>
      <c r="E174" s="181" t="s">
        <v>1</v>
      </c>
      <c r="F174" s="182" t="s">
        <v>172</v>
      </c>
      <c r="H174" s="183">
        <v>1.478</v>
      </c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141</v>
      </c>
      <c r="AU174" s="181" t="s">
        <v>87</v>
      </c>
      <c r="AV174" s="16" t="s">
        <v>149</v>
      </c>
      <c r="AW174" s="16" t="s">
        <v>34</v>
      </c>
      <c r="AX174" s="16" t="s">
        <v>78</v>
      </c>
      <c r="AY174" s="181" t="s">
        <v>132</v>
      </c>
    </row>
    <row r="175" spans="1:65" s="15" customFormat="1">
      <c r="B175" s="171"/>
      <c r="D175" s="157" t="s">
        <v>141</v>
      </c>
      <c r="E175" s="172" t="s">
        <v>1</v>
      </c>
      <c r="F175" s="173" t="s">
        <v>154</v>
      </c>
      <c r="H175" s="172" t="s">
        <v>1</v>
      </c>
      <c r="L175" s="171"/>
      <c r="M175" s="174"/>
      <c r="N175" s="175"/>
      <c r="O175" s="175"/>
      <c r="P175" s="175"/>
      <c r="Q175" s="175"/>
      <c r="R175" s="175"/>
      <c r="S175" s="175"/>
      <c r="T175" s="176"/>
      <c r="AT175" s="172" t="s">
        <v>141</v>
      </c>
      <c r="AU175" s="172" t="s">
        <v>87</v>
      </c>
      <c r="AV175" s="15" t="s">
        <v>85</v>
      </c>
      <c r="AW175" s="15" t="s">
        <v>34</v>
      </c>
      <c r="AX175" s="15" t="s">
        <v>78</v>
      </c>
      <c r="AY175" s="172" t="s">
        <v>132</v>
      </c>
    </row>
    <row r="176" spans="1:65" s="13" customFormat="1">
      <c r="B176" s="156"/>
      <c r="D176" s="157" t="s">
        <v>141</v>
      </c>
      <c r="E176" s="158" t="s">
        <v>1</v>
      </c>
      <c r="F176" s="159" t="s">
        <v>211</v>
      </c>
      <c r="H176" s="160">
        <v>4.9000000000000002E-2</v>
      </c>
      <c r="L176" s="156"/>
      <c r="M176" s="161"/>
      <c r="N176" s="162"/>
      <c r="O176" s="162"/>
      <c r="P176" s="162"/>
      <c r="Q176" s="162"/>
      <c r="R176" s="162"/>
      <c r="S176" s="162"/>
      <c r="T176" s="163"/>
      <c r="AT176" s="158" t="s">
        <v>141</v>
      </c>
      <c r="AU176" s="158" t="s">
        <v>87</v>
      </c>
      <c r="AV176" s="13" t="s">
        <v>87</v>
      </c>
      <c r="AW176" s="13" t="s">
        <v>34</v>
      </c>
      <c r="AX176" s="13" t="s">
        <v>78</v>
      </c>
      <c r="AY176" s="158" t="s">
        <v>132</v>
      </c>
    </row>
    <row r="177" spans="1:65" s="14" customFormat="1">
      <c r="B177" s="164"/>
      <c r="D177" s="157" t="s">
        <v>141</v>
      </c>
      <c r="E177" s="165" t="s">
        <v>1</v>
      </c>
      <c r="F177" s="166" t="s">
        <v>143</v>
      </c>
      <c r="H177" s="167">
        <v>1.5269999999999999</v>
      </c>
      <c r="L177" s="164"/>
      <c r="M177" s="168"/>
      <c r="N177" s="169"/>
      <c r="O177" s="169"/>
      <c r="P177" s="169"/>
      <c r="Q177" s="169"/>
      <c r="R177" s="169"/>
      <c r="S177" s="169"/>
      <c r="T177" s="170"/>
      <c r="AT177" s="165" t="s">
        <v>141</v>
      </c>
      <c r="AU177" s="165" t="s">
        <v>87</v>
      </c>
      <c r="AV177" s="14" t="s">
        <v>139</v>
      </c>
      <c r="AW177" s="14" t="s">
        <v>34</v>
      </c>
      <c r="AX177" s="14" t="s">
        <v>85</v>
      </c>
      <c r="AY177" s="165" t="s">
        <v>132</v>
      </c>
    </row>
    <row r="178" spans="1:65" s="2" customFormat="1" ht="16.5" customHeight="1">
      <c r="A178" s="31"/>
      <c r="B178" s="143"/>
      <c r="C178" s="144" t="s">
        <v>212</v>
      </c>
      <c r="D178" s="144" t="s">
        <v>134</v>
      </c>
      <c r="E178" s="145" t="s">
        <v>213</v>
      </c>
      <c r="F178" s="146" t="s">
        <v>214</v>
      </c>
      <c r="G178" s="147" t="s">
        <v>152</v>
      </c>
      <c r="H178" s="148">
        <v>0.2</v>
      </c>
      <c r="I178" s="149"/>
      <c r="J178" s="149">
        <f>ROUND(I178*H178,2)</f>
        <v>0</v>
      </c>
      <c r="K178" s="146" t="s">
        <v>138</v>
      </c>
      <c r="L178" s="32"/>
      <c r="M178" s="150" t="s">
        <v>1</v>
      </c>
      <c r="N178" s="151" t="s">
        <v>43</v>
      </c>
      <c r="O178" s="152">
        <v>0.629</v>
      </c>
      <c r="P178" s="152">
        <f>O178*H178</f>
        <v>0.1258</v>
      </c>
      <c r="Q178" s="152">
        <v>2.45329</v>
      </c>
      <c r="R178" s="152">
        <f>Q178*H178</f>
        <v>0.49065800000000004</v>
      </c>
      <c r="S178" s="152">
        <v>0</v>
      </c>
      <c r="T178" s="15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139</v>
      </c>
      <c r="AT178" s="154" t="s">
        <v>134</v>
      </c>
      <c r="AU178" s="154" t="s">
        <v>87</v>
      </c>
      <c r="AY178" s="18" t="s">
        <v>132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8" t="s">
        <v>85</v>
      </c>
      <c r="BK178" s="155">
        <f>ROUND(I178*H178,2)</f>
        <v>0</v>
      </c>
      <c r="BL178" s="18" t="s">
        <v>139</v>
      </c>
      <c r="BM178" s="154" t="s">
        <v>215</v>
      </c>
    </row>
    <row r="179" spans="1:65" s="15" customFormat="1">
      <c r="B179" s="171"/>
      <c r="D179" s="157" t="s">
        <v>141</v>
      </c>
      <c r="E179" s="172" t="s">
        <v>1</v>
      </c>
      <c r="F179" s="173" t="s">
        <v>154</v>
      </c>
      <c r="H179" s="172" t="s">
        <v>1</v>
      </c>
      <c r="L179" s="171"/>
      <c r="M179" s="174"/>
      <c r="N179" s="175"/>
      <c r="O179" s="175"/>
      <c r="P179" s="175"/>
      <c r="Q179" s="175"/>
      <c r="R179" s="175"/>
      <c r="S179" s="175"/>
      <c r="T179" s="176"/>
      <c r="AT179" s="172" t="s">
        <v>141</v>
      </c>
      <c r="AU179" s="172" t="s">
        <v>87</v>
      </c>
      <c r="AV179" s="15" t="s">
        <v>85</v>
      </c>
      <c r="AW179" s="15" t="s">
        <v>34</v>
      </c>
      <c r="AX179" s="15" t="s">
        <v>78</v>
      </c>
      <c r="AY179" s="172" t="s">
        <v>132</v>
      </c>
    </row>
    <row r="180" spans="1:65" s="13" customFormat="1">
      <c r="B180" s="156"/>
      <c r="D180" s="157" t="s">
        <v>141</v>
      </c>
      <c r="E180" s="158" t="s">
        <v>1</v>
      </c>
      <c r="F180" s="159" t="s">
        <v>216</v>
      </c>
      <c r="H180" s="160">
        <v>0.2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141</v>
      </c>
      <c r="AU180" s="158" t="s">
        <v>87</v>
      </c>
      <c r="AV180" s="13" t="s">
        <v>87</v>
      </c>
      <c r="AW180" s="13" t="s">
        <v>34</v>
      </c>
      <c r="AX180" s="13" t="s">
        <v>78</v>
      </c>
      <c r="AY180" s="158" t="s">
        <v>132</v>
      </c>
    </row>
    <row r="181" spans="1:65" s="14" customFormat="1">
      <c r="B181" s="164"/>
      <c r="D181" s="157" t="s">
        <v>141</v>
      </c>
      <c r="E181" s="165" t="s">
        <v>1</v>
      </c>
      <c r="F181" s="166" t="s">
        <v>143</v>
      </c>
      <c r="H181" s="167">
        <v>0.2</v>
      </c>
      <c r="L181" s="164"/>
      <c r="M181" s="168"/>
      <c r="N181" s="169"/>
      <c r="O181" s="169"/>
      <c r="P181" s="169"/>
      <c r="Q181" s="169"/>
      <c r="R181" s="169"/>
      <c r="S181" s="169"/>
      <c r="T181" s="170"/>
      <c r="AT181" s="165" t="s">
        <v>141</v>
      </c>
      <c r="AU181" s="165" t="s">
        <v>87</v>
      </c>
      <c r="AV181" s="14" t="s">
        <v>139</v>
      </c>
      <c r="AW181" s="14" t="s">
        <v>34</v>
      </c>
      <c r="AX181" s="14" t="s">
        <v>85</v>
      </c>
      <c r="AY181" s="165" t="s">
        <v>132</v>
      </c>
    </row>
    <row r="182" spans="1:65" s="2" customFormat="1" ht="16.5" customHeight="1">
      <c r="A182" s="31"/>
      <c r="B182" s="143"/>
      <c r="C182" s="144" t="s">
        <v>8</v>
      </c>
      <c r="D182" s="144" t="s">
        <v>134</v>
      </c>
      <c r="E182" s="145" t="s">
        <v>217</v>
      </c>
      <c r="F182" s="146" t="s">
        <v>218</v>
      </c>
      <c r="G182" s="147" t="s">
        <v>137</v>
      </c>
      <c r="H182" s="148">
        <v>1.6</v>
      </c>
      <c r="I182" s="149"/>
      <c r="J182" s="149">
        <f>ROUND(I182*H182,2)</f>
        <v>0</v>
      </c>
      <c r="K182" s="146" t="s">
        <v>138</v>
      </c>
      <c r="L182" s="32"/>
      <c r="M182" s="150" t="s">
        <v>1</v>
      </c>
      <c r="N182" s="151" t="s">
        <v>43</v>
      </c>
      <c r="O182" s="152">
        <v>0.27400000000000002</v>
      </c>
      <c r="P182" s="152">
        <f>O182*H182</f>
        <v>0.43840000000000007</v>
      </c>
      <c r="Q182" s="152">
        <v>2.64E-3</v>
      </c>
      <c r="R182" s="152">
        <f>Q182*H182</f>
        <v>4.2240000000000003E-3</v>
      </c>
      <c r="S182" s="152">
        <v>0</v>
      </c>
      <c r="T182" s="15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4" t="s">
        <v>139</v>
      </c>
      <c r="AT182" s="154" t="s">
        <v>134</v>
      </c>
      <c r="AU182" s="154" t="s">
        <v>87</v>
      </c>
      <c r="AY182" s="18" t="s">
        <v>132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8" t="s">
        <v>85</v>
      </c>
      <c r="BK182" s="155">
        <f>ROUND(I182*H182,2)</f>
        <v>0</v>
      </c>
      <c r="BL182" s="18" t="s">
        <v>139</v>
      </c>
      <c r="BM182" s="154" t="s">
        <v>219</v>
      </c>
    </row>
    <row r="183" spans="1:65" s="15" customFormat="1">
      <c r="B183" s="171"/>
      <c r="D183" s="157" t="s">
        <v>141</v>
      </c>
      <c r="E183" s="172" t="s">
        <v>1</v>
      </c>
      <c r="F183" s="173" t="s">
        <v>154</v>
      </c>
      <c r="H183" s="172" t="s">
        <v>1</v>
      </c>
      <c r="L183" s="171"/>
      <c r="M183" s="174"/>
      <c r="N183" s="175"/>
      <c r="O183" s="175"/>
      <c r="P183" s="175"/>
      <c r="Q183" s="175"/>
      <c r="R183" s="175"/>
      <c r="S183" s="175"/>
      <c r="T183" s="176"/>
      <c r="AT183" s="172" t="s">
        <v>141</v>
      </c>
      <c r="AU183" s="172" t="s">
        <v>87</v>
      </c>
      <c r="AV183" s="15" t="s">
        <v>85</v>
      </c>
      <c r="AW183" s="15" t="s">
        <v>34</v>
      </c>
      <c r="AX183" s="15" t="s">
        <v>78</v>
      </c>
      <c r="AY183" s="172" t="s">
        <v>132</v>
      </c>
    </row>
    <row r="184" spans="1:65" s="13" customFormat="1">
      <c r="B184" s="156"/>
      <c r="D184" s="157" t="s">
        <v>141</v>
      </c>
      <c r="E184" s="158" t="s">
        <v>1</v>
      </c>
      <c r="F184" s="159" t="s">
        <v>220</v>
      </c>
      <c r="H184" s="160">
        <v>1.6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141</v>
      </c>
      <c r="AU184" s="158" t="s">
        <v>87</v>
      </c>
      <c r="AV184" s="13" t="s">
        <v>87</v>
      </c>
      <c r="AW184" s="13" t="s">
        <v>34</v>
      </c>
      <c r="AX184" s="13" t="s">
        <v>78</v>
      </c>
      <c r="AY184" s="158" t="s">
        <v>132</v>
      </c>
    </row>
    <row r="185" spans="1:65" s="14" customFormat="1">
      <c r="B185" s="164"/>
      <c r="D185" s="157" t="s">
        <v>141</v>
      </c>
      <c r="E185" s="165" t="s">
        <v>1</v>
      </c>
      <c r="F185" s="166" t="s">
        <v>143</v>
      </c>
      <c r="H185" s="167">
        <v>1.6</v>
      </c>
      <c r="L185" s="164"/>
      <c r="M185" s="168"/>
      <c r="N185" s="169"/>
      <c r="O185" s="169"/>
      <c r="P185" s="169"/>
      <c r="Q185" s="169"/>
      <c r="R185" s="169"/>
      <c r="S185" s="169"/>
      <c r="T185" s="170"/>
      <c r="AT185" s="165" t="s">
        <v>141</v>
      </c>
      <c r="AU185" s="165" t="s">
        <v>87</v>
      </c>
      <c r="AV185" s="14" t="s">
        <v>139</v>
      </c>
      <c r="AW185" s="14" t="s">
        <v>34</v>
      </c>
      <c r="AX185" s="14" t="s">
        <v>85</v>
      </c>
      <c r="AY185" s="165" t="s">
        <v>132</v>
      </c>
    </row>
    <row r="186" spans="1:65" s="2" customFormat="1" ht="16.5" customHeight="1">
      <c r="A186" s="31"/>
      <c r="B186" s="143"/>
      <c r="C186" s="144" t="s">
        <v>221</v>
      </c>
      <c r="D186" s="144" t="s">
        <v>134</v>
      </c>
      <c r="E186" s="145" t="s">
        <v>222</v>
      </c>
      <c r="F186" s="146" t="s">
        <v>223</v>
      </c>
      <c r="G186" s="147" t="s">
        <v>137</v>
      </c>
      <c r="H186" s="148">
        <v>1.6</v>
      </c>
      <c r="I186" s="149"/>
      <c r="J186" s="149">
        <f>ROUND(I186*H186,2)</f>
        <v>0</v>
      </c>
      <c r="K186" s="146" t="s">
        <v>138</v>
      </c>
      <c r="L186" s="32"/>
      <c r="M186" s="150" t="s">
        <v>1</v>
      </c>
      <c r="N186" s="151" t="s">
        <v>43</v>
      </c>
      <c r="O186" s="152">
        <v>9.1999999999999998E-2</v>
      </c>
      <c r="P186" s="152">
        <f>O186*H186</f>
        <v>0.1472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139</v>
      </c>
      <c r="AT186" s="154" t="s">
        <v>134</v>
      </c>
      <c r="AU186" s="154" t="s">
        <v>87</v>
      </c>
      <c r="AY186" s="18" t="s">
        <v>132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8" t="s">
        <v>85</v>
      </c>
      <c r="BK186" s="155">
        <f>ROUND(I186*H186,2)</f>
        <v>0</v>
      </c>
      <c r="BL186" s="18" t="s">
        <v>139</v>
      </c>
      <c r="BM186" s="154" t="s">
        <v>224</v>
      </c>
    </row>
    <row r="187" spans="1:65" s="2" customFormat="1" ht="16.5" customHeight="1">
      <c r="A187" s="31"/>
      <c r="B187" s="143"/>
      <c r="C187" s="144" t="s">
        <v>225</v>
      </c>
      <c r="D187" s="144" t="s">
        <v>134</v>
      </c>
      <c r="E187" s="145" t="s">
        <v>226</v>
      </c>
      <c r="F187" s="146" t="s">
        <v>227</v>
      </c>
      <c r="G187" s="147" t="s">
        <v>182</v>
      </c>
      <c r="H187" s="148">
        <v>1.4999999999999999E-2</v>
      </c>
      <c r="I187" s="149"/>
      <c r="J187" s="149">
        <f>ROUND(I187*H187,2)</f>
        <v>0</v>
      </c>
      <c r="K187" s="146" t="s">
        <v>138</v>
      </c>
      <c r="L187" s="32"/>
      <c r="M187" s="150" t="s">
        <v>1</v>
      </c>
      <c r="N187" s="151" t="s">
        <v>43</v>
      </c>
      <c r="O187" s="152">
        <v>32.820999999999998</v>
      </c>
      <c r="P187" s="152">
        <f>O187*H187</f>
        <v>0.49231499999999995</v>
      </c>
      <c r="Q187" s="152">
        <v>1.0601700000000001</v>
      </c>
      <c r="R187" s="152">
        <f>Q187*H187</f>
        <v>1.5902550000000001E-2</v>
      </c>
      <c r="S187" s="152">
        <v>0</v>
      </c>
      <c r="T187" s="15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139</v>
      </c>
      <c r="AT187" s="154" t="s">
        <v>134</v>
      </c>
      <c r="AU187" s="154" t="s">
        <v>87</v>
      </c>
      <c r="AY187" s="18" t="s">
        <v>132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8" t="s">
        <v>85</v>
      </c>
      <c r="BK187" s="155">
        <f>ROUND(I187*H187,2)</f>
        <v>0</v>
      </c>
      <c r="BL187" s="18" t="s">
        <v>139</v>
      </c>
      <c r="BM187" s="154" t="s">
        <v>228</v>
      </c>
    </row>
    <row r="188" spans="1:65" s="15" customFormat="1">
      <c r="B188" s="171"/>
      <c r="D188" s="157" t="s">
        <v>141</v>
      </c>
      <c r="E188" s="172" t="s">
        <v>1</v>
      </c>
      <c r="F188" s="173" t="s">
        <v>154</v>
      </c>
      <c r="H188" s="172" t="s">
        <v>1</v>
      </c>
      <c r="L188" s="171"/>
      <c r="M188" s="174"/>
      <c r="N188" s="175"/>
      <c r="O188" s="175"/>
      <c r="P188" s="175"/>
      <c r="Q188" s="175"/>
      <c r="R188" s="175"/>
      <c r="S188" s="175"/>
      <c r="T188" s="176"/>
      <c r="AT188" s="172" t="s">
        <v>141</v>
      </c>
      <c r="AU188" s="172" t="s">
        <v>87</v>
      </c>
      <c r="AV188" s="15" t="s">
        <v>85</v>
      </c>
      <c r="AW188" s="15" t="s">
        <v>34</v>
      </c>
      <c r="AX188" s="15" t="s">
        <v>78</v>
      </c>
      <c r="AY188" s="172" t="s">
        <v>132</v>
      </c>
    </row>
    <row r="189" spans="1:65" s="13" customFormat="1">
      <c r="B189" s="156"/>
      <c r="D189" s="157" t="s">
        <v>141</v>
      </c>
      <c r="E189" s="158" t="s">
        <v>1</v>
      </c>
      <c r="F189" s="159" t="s">
        <v>229</v>
      </c>
      <c r="H189" s="160">
        <v>1.4999999999999999E-2</v>
      </c>
      <c r="L189" s="156"/>
      <c r="M189" s="161"/>
      <c r="N189" s="162"/>
      <c r="O189" s="162"/>
      <c r="P189" s="162"/>
      <c r="Q189" s="162"/>
      <c r="R189" s="162"/>
      <c r="S189" s="162"/>
      <c r="T189" s="163"/>
      <c r="AT189" s="158" t="s">
        <v>141</v>
      </c>
      <c r="AU189" s="158" t="s">
        <v>87</v>
      </c>
      <c r="AV189" s="13" t="s">
        <v>87</v>
      </c>
      <c r="AW189" s="13" t="s">
        <v>34</v>
      </c>
      <c r="AX189" s="13" t="s">
        <v>78</v>
      </c>
      <c r="AY189" s="158" t="s">
        <v>132</v>
      </c>
    </row>
    <row r="190" spans="1:65" s="14" customFormat="1">
      <c r="B190" s="164"/>
      <c r="D190" s="157" t="s">
        <v>141</v>
      </c>
      <c r="E190" s="165" t="s">
        <v>1</v>
      </c>
      <c r="F190" s="166" t="s">
        <v>143</v>
      </c>
      <c r="H190" s="167">
        <v>1.4999999999999999E-2</v>
      </c>
      <c r="L190" s="164"/>
      <c r="M190" s="168"/>
      <c r="N190" s="169"/>
      <c r="O190" s="169"/>
      <c r="P190" s="169"/>
      <c r="Q190" s="169"/>
      <c r="R190" s="169"/>
      <c r="S190" s="169"/>
      <c r="T190" s="170"/>
      <c r="AT190" s="165" t="s">
        <v>141</v>
      </c>
      <c r="AU190" s="165" t="s">
        <v>87</v>
      </c>
      <c r="AV190" s="14" t="s">
        <v>139</v>
      </c>
      <c r="AW190" s="14" t="s">
        <v>34</v>
      </c>
      <c r="AX190" s="14" t="s">
        <v>85</v>
      </c>
      <c r="AY190" s="165" t="s">
        <v>132</v>
      </c>
    </row>
    <row r="191" spans="1:65" s="12" customFormat="1" ht="22.9" customHeight="1">
      <c r="B191" s="131"/>
      <c r="D191" s="132" t="s">
        <v>77</v>
      </c>
      <c r="E191" s="141" t="s">
        <v>160</v>
      </c>
      <c r="F191" s="141" t="s">
        <v>230</v>
      </c>
      <c r="J191" s="142">
        <f>BK191</f>
        <v>0</v>
      </c>
      <c r="L191" s="131"/>
      <c r="M191" s="135"/>
      <c r="N191" s="136"/>
      <c r="O191" s="136"/>
      <c r="P191" s="137">
        <f>SUM(P192:P198)</f>
        <v>121.0398</v>
      </c>
      <c r="Q191" s="136"/>
      <c r="R191" s="137">
        <f>SUM(R192:R198)</f>
        <v>77.799077999999994</v>
      </c>
      <c r="S191" s="136"/>
      <c r="T191" s="138">
        <f>SUM(T192:T198)</f>
        <v>0</v>
      </c>
      <c r="AR191" s="132" t="s">
        <v>85</v>
      </c>
      <c r="AT191" s="139" t="s">
        <v>77</v>
      </c>
      <c r="AU191" s="139" t="s">
        <v>85</v>
      </c>
      <c r="AY191" s="132" t="s">
        <v>132</v>
      </c>
      <c r="BK191" s="140">
        <f>SUM(BK192:BK198)</f>
        <v>0</v>
      </c>
    </row>
    <row r="192" spans="1:65" s="2" customFormat="1" ht="16.5" customHeight="1">
      <c r="A192" s="31"/>
      <c r="B192" s="143"/>
      <c r="C192" s="144" t="s">
        <v>231</v>
      </c>
      <c r="D192" s="144" t="s">
        <v>134</v>
      </c>
      <c r="E192" s="145" t="s">
        <v>232</v>
      </c>
      <c r="F192" s="146" t="s">
        <v>233</v>
      </c>
      <c r="G192" s="147" t="s">
        <v>137</v>
      </c>
      <c r="H192" s="148">
        <v>593.4</v>
      </c>
      <c r="I192" s="149"/>
      <c r="J192" s="149">
        <f>ROUND(I192*H192,2)</f>
        <v>0</v>
      </c>
      <c r="K192" s="146" t="s">
        <v>138</v>
      </c>
      <c r="L192" s="32"/>
      <c r="M192" s="150" t="s">
        <v>1</v>
      </c>
      <c r="N192" s="151" t="s">
        <v>43</v>
      </c>
      <c r="O192" s="152">
        <v>2E-3</v>
      </c>
      <c r="P192" s="152">
        <f>O192*H192</f>
        <v>1.1868000000000001</v>
      </c>
      <c r="Q192" s="152">
        <v>5.1000000000000004E-4</v>
      </c>
      <c r="R192" s="152">
        <f>Q192*H192</f>
        <v>0.30263400000000001</v>
      </c>
      <c r="S192" s="152">
        <v>0</v>
      </c>
      <c r="T192" s="15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4" t="s">
        <v>139</v>
      </c>
      <c r="AT192" s="154" t="s">
        <v>134</v>
      </c>
      <c r="AU192" s="154" t="s">
        <v>87</v>
      </c>
      <c r="AY192" s="18" t="s">
        <v>132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8" t="s">
        <v>85</v>
      </c>
      <c r="BK192" s="155">
        <f>ROUND(I192*H192,2)</f>
        <v>0</v>
      </c>
      <c r="BL192" s="18" t="s">
        <v>139</v>
      </c>
      <c r="BM192" s="154" t="s">
        <v>234</v>
      </c>
    </row>
    <row r="193" spans="1:65" s="13" customFormat="1">
      <c r="B193" s="156"/>
      <c r="D193" s="157" t="s">
        <v>141</v>
      </c>
      <c r="E193" s="158" t="s">
        <v>1</v>
      </c>
      <c r="F193" s="159" t="s">
        <v>142</v>
      </c>
      <c r="H193" s="160">
        <v>593.4</v>
      </c>
      <c r="L193" s="156"/>
      <c r="M193" s="161"/>
      <c r="N193" s="162"/>
      <c r="O193" s="162"/>
      <c r="P193" s="162"/>
      <c r="Q193" s="162"/>
      <c r="R193" s="162"/>
      <c r="S193" s="162"/>
      <c r="T193" s="163"/>
      <c r="AT193" s="158" t="s">
        <v>141</v>
      </c>
      <c r="AU193" s="158" t="s">
        <v>87</v>
      </c>
      <c r="AV193" s="13" t="s">
        <v>87</v>
      </c>
      <c r="AW193" s="13" t="s">
        <v>34</v>
      </c>
      <c r="AX193" s="13" t="s">
        <v>78</v>
      </c>
      <c r="AY193" s="158" t="s">
        <v>132</v>
      </c>
    </row>
    <row r="194" spans="1:65" s="14" customFormat="1">
      <c r="B194" s="164"/>
      <c r="D194" s="157" t="s">
        <v>141</v>
      </c>
      <c r="E194" s="165" t="s">
        <v>1</v>
      </c>
      <c r="F194" s="166" t="s">
        <v>143</v>
      </c>
      <c r="H194" s="167">
        <v>593.4</v>
      </c>
      <c r="L194" s="164"/>
      <c r="M194" s="168"/>
      <c r="N194" s="169"/>
      <c r="O194" s="169"/>
      <c r="P194" s="169"/>
      <c r="Q194" s="169"/>
      <c r="R194" s="169"/>
      <c r="S194" s="169"/>
      <c r="T194" s="170"/>
      <c r="AT194" s="165" t="s">
        <v>141</v>
      </c>
      <c r="AU194" s="165" t="s">
        <v>87</v>
      </c>
      <c r="AV194" s="14" t="s">
        <v>139</v>
      </c>
      <c r="AW194" s="14" t="s">
        <v>34</v>
      </c>
      <c r="AX194" s="14" t="s">
        <v>85</v>
      </c>
      <c r="AY194" s="165" t="s">
        <v>132</v>
      </c>
    </row>
    <row r="195" spans="1:65" s="2" customFormat="1" ht="16.5" customHeight="1">
      <c r="A195" s="31"/>
      <c r="B195" s="143"/>
      <c r="C195" s="144" t="s">
        <v>235</v>
      </c>
      <c r="D195" s="144" t="s">
        <v>134</v>
      </c>
      <c r="E195" s="145" t="s">
        <v>236</v>
      </c>
      <c r="F195" s="146" t="s">
        <v>237</v>
      </c>
      <c r="G195" s="147" t="s">
        <v>137</v>
      </c>
      <c r="H195" s="148">
        <v>593.4</v>
      </c>
      <c r="I195" s="149"/>
      <c r="J195" s="149">
        <f>ROUND(I195*H195,2)</f>
        <v>0</v>
      </c>
      <c r="K195" s="146" t="s">
        <v>138</v>
      </c>
      <c r="L195" s="32"/>
      <c r="M195" s="150" t="s">
        <v>1</v>
      </c>
      <c r="N195" s="151" t="s">
        <v>43</v>
      </c>
      <c r="O195" s="152">
        <v>0.19</v>
      </c>
      <c r="P195" s="152">
        <f>O195*H195</f>
        <v>112.746</v>
      </c>
      <c r="Q195" s="152">
        <v>0.12966</v>
      </c>
      <c r="R195" s="152">
        <f>Q195*H195</f>
        <v>76.940243999999993</v>
      </c>
      <c r="S195" s="152">
        <v>0</v>
      </c>
      <c r="T195" s="15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4" t="s">
        <v>139</v>
      </c>
      <c r="AT195" s="154" t="s">
        <v>134</v>
      </c>
      <c r="AU195" s="154" t="s">
        <v>87</v>
      </c>
      <c r="AY195" s="18" t="s">
        <v>132</v>
      </c>
      <c r="BE195" s="155">
        <f>IF(N195="základní",J195,0)</f>
        <v>0</v>
      </c>
      <c r="BF195" s="155">
        <f>IF(N195="snížená",J195,0)</f>
        <v>0</v>
      </c>
      <c r="BG195" s="155">
        <f>IF(N195="zákl. přenesená",J195,0)</f>
        <v>0</v>
      </c>
      <c r="BH195" s="155">
        <f>IF(N195="sníž. přenesená",J195,0)</f>
        <v>0</v>
      </c>
      <c r="BI195" s="155">
        <f>IF(N195="nulová",J195,0)</f>
        <v>0</v>
      </c>
      <c r="BJ195" s="18" t="s">
        <v>85</v>
      </c>
      <c r="BK195" s="155">
        <f>ROUND(I195*H195,2)</f>
        <v>0</v>
      </c>
      <c r="BL195" s="18" t="s">
        <v>139</v>
      </c>
      <c r="BM195" s="154" t="s">
        <v>238</v>
      </c>
    </row>
    <row r="196" spans="1:65" s="13" customFormat="1">
      <c r="B196" s="156"/>
      <c r="D196" s="157" t="s">
        <v>141</v>
      </c>
      <c r="E196" s="158" t="s">
        <v>1</v>
      </c>
      <c r="F196" s="159" t="s">
        <v>142</v>
      </c>
      <c r="H196" s="160">
        <v>593.4</v>
      </c>
      <c r="L196" s="156"/>
      <c r="M196" s="161"/>
      <c r="N196" s="162"/>
      <c r="O196" s="162"/>
      <c r="P196" s="162"/>
      <c r="Q196" s="162"/>
      <c r="R196" s="162"/>
      <c r="S196" s="162"/>
      <c r="T196" s="163"/>
      <c r="AT196" s="158" t="s">
        <v>141</v>
      </c>
      <c r="AU196" s="158" t="s">
        <v>87</v>
      </c>
      <c r="AV196" s="13" t="s">
        <v>87</v>
      </c>
      <c r="AW196" s="13" t="s">
        <v>34</v>
      </c>
      <c r="AX196" s="13" t="s">
        <v>78</v>
      </c>
      <c r="AY196" s="158" t="s">
        <v>132</v>
      </c>
    </row>
    <row r="197" spans="1:65" s="14" customFormat="1">
      <c r="B197" s="164"/>
      <c r="D197" s="157" t="s">
        <v>141</v>
      </c>
      <c r="E197" s="165" t="s">
        <v>1</v>
      </c>
      <c r="F197" s="166" t="s">
        <v>143</v>
      </c>
      <c r="H197" s="167">
        <v>593.4</v>
      </c>
      <c r="L197" s="164"/>
      <c r="M197" s="168"/>
      <c r="N197" s="169"/>
      <c r="O197" s="169"/>
      <c r="P197" s="169"/>
      <c r="Q197" s="169"/>
      <c r="R197" s="169"/>
      <c r="S197" s="169"/>
      <c r="T197" s="170"/>
      <c r="AT197" s="165" t="s">
        <v>141</v>
      </c>
      <c r="AU197" s="165" t="s">
        <v>87</v>
      </c>
      <c r="AV197" s="14" t="s">
        <v>139</v>
      </c>
      <c r="AW197" s="14" t="s">
        <v>34</v>
      </c>
      <c r="AX197" s="14" t="s">
        <v>85</v>
      </c>
      <c r="AY197" s="165" t="s">
        <v>132</v>
      </c>
    </row>
    <row r="198" spans="1:65" s="2" customFormat="1" ht="16.5" customHeight="1">
      <c r="A198" s="31"/>
      <c r="B198" s="143"/>
      <c r="C198" s="144" t="s">
        <v>239</v>
      </c>
      <c r="D198" s="144" t="s">
        <v>134</v>
      </c>
      <c r="E198" s="145" t="s">
        <v>240</v>
      </c>
      <c r="F198" s="146" t="s">
        <v>241</v>
      </c>
      <c r="G198" s="147" t="s">
        <v>146</v>
      </c>
      <c r="H198" s="148">
        <v>154.5</v>
      </c>
      <c r="I198" s="149"/>
      <c r="J198" s="149">
        <f>ROUND(I198*H198,2)</f>
        <v>0</v>
      </c>
      <c r="K198" s="146" t="s">
        <v>138</v>
      </c>
      <c r="L198" s="32"/>
      <c r="M198" s="150" t="s">
        <v>1</v>
      </c>
      <c r="N198" s="151" t="s">
        <v>43</v>
      </c>
      <c r="O198" s="152">
        <v>4.5999999999999999E-2</v>
      </c>
      <c r="P198" s="152">
        <f>O198*H198</f>
        <v>7.1070000000000002</v>
      </c>
      <c r="Q198" s="152">
        <v>3.5999999999999999E-3</v>
      </c>
      <c r="R198" s="152">
        <f>Q198*H198</f>
        <v>0.55620000000000003</v>
      </c>
      <c r="S198" s="152">
        <v>0</v>
      </c>
      <c r="T198" s="15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139</v>
      </c>
      <c r="AT198" s="154" t="s">
        <v>134</v>
      </c>
      <c r="AU198" s="154" t="s">
        <v>87</v>
      </c>
      <c r="AY198" s="18" t="s">
        <v>132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8" t="s">
        <v>85</v>
      </c>
      <c r="BK198" s="155">
        <f>ROUND(I198*H198,2)</f>
        <v>0</v>
      </c>
      <c r="BL198" s="18" t="s">
        <v>139</v>
      </c>
      <c r="BM198" s="154" t="s">
        <v>242</v>
      </c>
    </row>
    <row r="199" spans="1:65" s="12" customFormat="1" ht="22.9" customHeight="1">
      <c r="B199" s="131"/>
      <c r="D199" s="132" t="s">
        <v>77</v>
      </c>
      <c r="E199" s="141" t="s">
        <v>185</v>
      </c>
      <c r="F199" s="141" t="s">
        <v>243</v>
      </c>
      <c r="J199" s="142">
        <f>BK199</f>
        <v>0</v>
      </c>
      <c r="L199" s="131"/>
      <c r="M199" s="135"/>
      <c r="N199" s="136"/>
      <c r="O199" s="136"/>
      <c r="P199" s="137">
        <f>SUM(P200:P219)</f>
        <v>74.725560000000002</v>
      </c>
      <c r="Q199" s="136"/>
      <c r="R199" s="137">
        <f>SUM(R200:R219)</f>
        <v>38.118279999999999</v>
      </c>
      <c r="S199" s="136"/>
      <c r="T199" s="138">
        <f>SUM(T200:T219)</f>
        <v>18.205500000000001</v>
      </c>
      <c r="AR199" s="132" t="s">
        <v>85</v>
      </c>
      <c r="AT199" s="139" t="s">
        <v>77</v>
      </c>
      <c r="AU199" s="139" t="s">
        <v>85</v>
      </c>
      <c r="AY199" s="132" t="s">
        <v>132</v>
      </c>
      <c r="BK199" s="140">
        <f>SUM(BK200:BK219)</f>
        <v>0</v>
      </c>
    </row>
    <row r="200" spans="1:65" s="2" customFormat="1" ht="16.5" customHeight="1">
      <c r="A200" s="31"/>
      <c r="B200" s="143"/>
      <c r="C200" s="144" t="s">
        <v>7</v>
      </c>
      <c r="D200" s="144" t="s">
        <v>134</v>
      </c>
      <c r="E200" s="145" t="s">
        <v>244</v>
      </c>
      <c r="F200" s="146" t="s">
        <v>245</v>
      </c>
      <c r="G200" s="147" t="s">
        <v>246</v>
      </c>
      <c r="H200" s="148">
        <v>1</v>
      </c>
      <c r="I200" s="149"/>
      <c r="J200" s="149">
        <f>ROUND(I200*H200,2)</f>
        <v>0</v>
      </c>
      <c r="K200" s="146" t="s">
        <v>198</v>
      </c>
      <c r="L200" s="32"/>
      <c r="M200" s="150" t="s">
        <v>1</v>
      </c>
      <c r="N200" s="151" t="s">
        <v>43</v>
      </c>
      <c r="O200" s="152">
        <v>3.0000000000000001E-3</v>
      </c>
      <c r="P200" s="152">
        <f>O200*H200</f>
        <v>3.0000000000000001E-3</v>
      </c>
      <c r="Q200" s="152">
        <v>8.0000000000000007E-5</v>
      </c>
      <c r="R200" s="152">
        <f>Q200*H200</f>
        <v>8.0000000000000007E-5</v>
      </c>
      <c r="S200" s="152">
        <v>0</v>
      </c>
      <c r="T200" s="15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4" t="s">
        <v>139</v>
      </c>
      <c r="AT200" s="154" t="s">
        <v>134</v>
      </c>
      <c r="AU200" s="154" t="s">
        <v>87</v>
      </c>
      <c r="AY200" s="18" t="s">
        <v>132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18" t="s">
        <v>85</v>
      </c>
      <c r="BK200" s="155">
        <f>ROUND(I200*H200,2)</f>
        <v>0</v>
      </c>
      <c r="BL200" s="18" t="s">
        <v>139</v>
      </c>
      <c r="BM200" s="154" t="s">
        <v>247</v>
      </c>
    </row>
    <row r="201" spans="1:65" s="2" customFormat="1" ht="68.25">
      <c r="A201" s="31"/>
      <c r="B201" s="32"/>
      <c r="C201" s="31"/>
      <c r="D201" s="157" t="s">
        <v>164</v>
      </c>
      <c r="E201" s="31"/>
      <c r="F201" s="177" t="s">
        <v>248</v>
      </c>
      <c r="G201" s="31"/>
      <c r="H201" s="31"/>
      <c r="I201" s="31"/>
      <c r="J201" s="31"/>
      <c r="K201" s="31"/>
      <c r="L201" s="32"/>
      <c r="M201" s="178"/>
      <c r="N201" s="179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8" t="s">
        <v>164</v>
      </c>
      <c r="AU201" s="18" t="s">
        <v>87</v>
      </c>
    </row>
    <row r="202" spans="1:65" s="2" customFormat="1" ht="16.5" customHeight="1">
      <c r="A202" s="31"/>
      <c r="B202" s="143"/>
      <c r="C202" s="144" t="s">
        <v>249</v>
      </c>
      <c r="D202" s="144" t="s">
        <v>134</v>
      </c>
      <c r="E202" s="145" t="s">
        <v>250</v>
      </c>
      <c r="F202" s="146" t="s">
        <v>251</v>
      </c>
      <c r="G202" s="147" t="s">
        <v>146</v>
      </c>
      <c r="H202" s="148">
        <v>45</v>
      </c>
      <c r="I202" s="149"/>
      <c r="J202" s="149">
        <f>ROUND(I202*H202,2)</f>
        <v>0</v>
      </c>
      <c r="K202" s="146" t="s">
        <v>138</v>
      </c>
      <c r="L202" s="32"/>
      <c r="M202" s="150" t="s">
        <v>1</v>
      </c>
      <c r="N202" s="151" t="s">
        <v>43</v>
      </c>
      <c r="O202" s="152">
        <v>0.13600000000000001</v>
      </c>
      <c r="P202" s="152">
        <f>O202*H202</f>
        <v>6.12</v>
      </c>
      <c r="Q202" s="152">
        <v>8.0879999999999994E-2</v>
      </c>
      <c r="R202" s="152">
        <f>Q202*H202</f>
        <v>3.6395999999999997</v>
      </c>
      <c r="S202" s="152">
        <v>0</v>
      </c>
      <c r="T202" s="15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4" t="s">
        <v>139</v>
      </c>
      <c r="AT202" s="154" t="s">
        <v>134</v>
      </c>
      <c r="AU202" s="154" t="s">
        <v>87</v>
      </c>
      <c r="AY202" s="18" t="s">
        <v>132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8" t="s">
        <v>85</v>
      </c>
      <c r="BK202" s="155">
        <f>ROUND(I202*H202,2)</f>
        <v>0</v>
      </c>
      <c r="BL202" s="18" t="s">
        <v>139</v>
      </c>
      <c r="BM202" s="154" t="s">
        <v>252</v>
      </c>
    </row>
    <row r="203" spans="1:65" s="2" customFormat="1" ht="16.5" customHeight="1">
      <c r="A203" s="31"/>
      <c r="B203" s="143"/>
      <c r="C203" s="187" t="s">
        <v>253</v>
      </c>
      <c r="D203" s="187" t="s">
        <v>254</v>
      </c>
      <c r="E203" s="188" t="s">
        <v>255</v>
      </c>
      <c r="F203" s="189" t="s">
        <v>256</v>
      </c>
      <c r="G203" s="190" t="s">
        <v>146</v>
      </c>
      <c r="H203" s="191">
        <v>49.5</v>
      </c>
      <c r="I203" s="192"/>
      <c r="J203" s="192">
        <f>ROUND(I203*H203,2)</f>
        <v>0</v>
      </c>
      <c r="K203" s="189" t="s">
        <v>138</v>
      </c>
      <c r="L203" s="193"/>
      <c r="M203" s="194" t="s">
        <v>1</v>
      </c>
      <c r="N203" s="195" t="s">
        <v>43</v>
      </c>
      <c r="O203" s="152">
        <v>0</v>
      </c>
      <c r="P203" s="152">
        <f>O203*H203</f>
        <v>0</v>
      </c>
      <c r="Q203" s="152">
        <v>5.6000000000000001E-2</v>
      </c>
      <c r="R203" s="152">
        <f>Q203*H203</f>
        <v>2.7720000000000002</v>
      </c>
      <c r="S203" s="152">
        <v>0</v>
      </c>
      <c r="T203" s="15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179</v>
      </c>
      <c r="AT203" s="154" t="s">
        <v>254</v>
      </c>
      <c r="AU203" s="154" t="s">
        <v>87</v>
      </c>
      <c r="AY203" s="18" t="s">
        <v>132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8" t="s">
        <v>85</v>
      </c>
      <c r="BK203" s="155">
        <f>ROUND(I203*H203,2)</f>
        <v>0</v>
      </c>
      <c r="BL203" s="18" t="s">
        <v>139</v>
      </c>
      <c r="BM203" s="154" t="s">
        <v>257</v>
      </c>
    </row>
    <row r="204" spans="1:65" s="13" customFormat="1">
      <c r="B204" s="156"/>
      <c r="D204" s="157" t="s">
        <v>141</v>
      </c>
      <c r="F204" s="159" t="s">
        <v>258</v>
      </c>
      <c r="H204" s="160">
        <v>49.5</v>
      </c>
      <c r="L204" s="156"/>
      <c r="M204" s="161"/>
      <c r="N204" s="162"/>
      <c r="O204" s="162"/>
      <c r="P204" s="162"/>
      <c r="Q204" s="162"/>
      <c r="R204" s="162"/>
      <c r="S204" s="162"/>
      <c r="T204" s="163"/>
      <c r="AT204" s="158" t="s">
        <v>141</v>
      </c>
      <c r="AU204" s="158" t="s">
        <v>87</v>
      </c>
      <c r="AV204" s="13" t="s">
        <v>87</v>
      </c>
      <c r="AW204" s="13" t="s">
        <v>3</v>
      </c>
      <c r="AX204" s="13" t="s">
        <v>85</v>
      </c>
      <c r="AY204" s="158" t="s">
        <v>132</v>
      </c>
    </row>
    <row r="205" spans="1:65" s="2" customFormat="1" ht="16.5" customHeight="1">
      <c r="A205" s="31"/>
      <c r="B205" s="143"/>
      <c r="C205" s="144" t="s">
        <v>259</v>
      </c>
      <c r="D205" s="144" t="s">
        <v>134</v>
      </c>
      <c r="E205" s="145" t="s">
        <v>260</v>
      </c>
      <c r="F205" s="146" t="s">
        <v>261</v>
      </c>
      <c r="G205" s="147" t="s">
        <v>146</v>
      </c>
      <c r="H205" s="148">
        <v>98.5</v>
      </c>
      <c r="I205" s="149"/>
      <c r="J205" s="149">
        <f>ROUND(I205*H205,2)</f>
        <v>0</v>
      </c>
      <c r="K205" s="146" t="s">
        <v>138</v>
      </c>
      <c r="L205" s="32"/>
      <c r="M205" s="150" t="s">
        <v>1</v>
      </c>
      <c r="N205" s="151" t="s">
        <v>43</v>
      </c>
      <c r="O205" s="152">
        <v>0.216</v>
      </c>
      <c r="P205" s="152">
        <f>O205*H205</f>
        <v>21.276</v>
      </c>
      <c r="Q205" s="152">
        <v>0.1295</v>
      </c>
      <c r="R205" s="152">
        <f>Q205*H205</f>
        <v>12.755750000000001</v>
      </c>
      <c r="S205" s="152">
        <v>0</v>
      </c>
      <c r="T205" s="15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139</v>
      </c>
      <c r="AT205" s="154" t="s">
        <v>134</v>
      </c>
      <c r="AU205" s="154" t="s">
        <v>87</v>
      </c>
      <c r="AY205" s="18" t="s">
        <v>132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8" t="s">
        <v>85</v>
      </c>
      <c r="BK205" s="155">
        <f>ROUND(I205*H205,2)</f>
        <v>0</v>
      </c>
      <c r="BL205" s="18" t="s">
        <v>139</v>
      </c>
      <c r="BM205" s="154" t="s">
        <v>262</v>
      </c>
    </row>
    <row r="206" spans="1:65" s="2" customFormat="1" ht="16.5" customHeight="1">
      <c r="A206" s="31"/>
      <c r="B206" s="143"/>
      <c r="C206" s="187" t="s">
        <v>263</v>
      </c>
      <c r="D206" s="187" t="s">
        <v>254</v>
      </c>
      <c r="E206" s="188" t="s">
        <v>264</v>
      </c>
      <c r="F206" s="189" t="s">
        <v>265</v>
      </c>
      <c r="G206" s="190" t="s">
        <v>146</v>
      </c>
      <c r="H206" s="191">
        <v>108.35</v>
      </c>
      <c r="I206" s="192"/>
      <c r="J206" s="192">
        <f>ROUND(I206*H206,2)</f>
        <v>0</v>
      </c>
      <c r="K206" s="189" t="s">
        <v>138</v>
      </c>
      <c r="L206" s="193"/>
      <c r="M206" s="194" t="s">
        <v>1</v>
      </c>
      <c r="N206" s="195" t="s">
        <v>43</v>
      </c>
      <c r="O206" s="152">
        <v>0</v>
      </c>
      <c r="P206" s="152">
        <f>O206*H206</f>
        <v>0</v>
      </c>
      <c r="Q206" s="152">
        <v>4.5999999999999999E-2</v>
      </c>
      <c r="R206" s="152">
        <f>Q206*H206</f>
        <v>4.9840999999999998</v>
      </c>
      <c r="S206" s="152">
        <v>0</v>
      </c>
      <c r="T206" s="15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179</v>
      </c>
      <c r="AT206" s="154" t="s">
        <v>254</v>
      </c>
      <c r="AU206" s="154" t="s">
        <v>87</v>
      </c>
      <c r="AY206" s="18" t="s">
        <v>132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8" t="s">
        <v>85</v>
      </c>
      <c r="BK206" s="155">
        <f>ROUND(I206*H206,2)</f>
        <v>0</v>
      </c>
      <c r="BL206" s="18" t="s">
        <v>139</v>
      </c>
      <c r="BM206" s="154" t="s">
        <v>266</v>
      </c>
    </row>
    <row r="207" spans="1:65" s="13" customFormat="1">
      <c r="B207" s="156"/>
      <c r="D207" s="157" t="s">
        <v>141</v>
      </c>
      <c r="F207" s="159" t="s">
        <v>267</v>
      </c>
      <c r="H207" s="160">
        <v>108.35</v>
      </c>
      <c r="L207" s="156"/>
      <c r="M207" s="161"/>
      <c r="N207" s="162"/>
      <c r="O207" s="162"/>
      <c r="P207" s="162"/>
      <c r="Q207" s="162"/>
      <c r="R207" s="162"/>
      <c r="S207" s="162"/>
      <c r="T207" s="163"/>
      <c r="AT207" s="158" t="s">
        <v>141</v>
      </c>
      <c r="AU207" s="158" t="s">
        <v>87</v>
      </c>
      <c r="AV207" s="13" t="s">
        <v>87</v>
      </c>
      <c r="AW207" s="13" t="s">
        <v>3</v>
      </c>
      <c r="AX207" s="13" t="s">
        <v>85</v>
      </c>
      <c r="AY207" s="158" t="s">
        <v>132</v>
      </c>
    </row>
    <row r="208" spans="1:65" s="2" customFormat="1" ht="16.5" customHeight="1">
      <c r="A208" s="31"/>
      <c r="B208" s="143"/>
      <c r="C208" s="187" t="s">
        <v>268</v>
      </c>
      <c r="D208" s="187" t="s">
        <v>254</v>
      </c>
      <c r="E208" s="188" t="s">
        <v>269</v>
      </c>
      <c r="F208" s="189" t="s">
        <v>270</v>
      </c>
      <c r="G208" s="190" t="s">
        <v>152</v>
      </c>
      <c r="H208" s="191">
        <v>5.75</v>
      </c>
      <c r="I208" s="192"/>
      <c r="J208" s="192">
        <f>ROUND(I208*H208,2)</f>
        <v>0</v>
      </c>
      <c r="K208" s="189" t="s">
        <v>138</v>
      </c>
      <c r="L208" s="193"/>
      <c r="M208" s="194" t="s">
        <v>1</v>
      </c>
      <c r="N208" s="195" t="s">
        <v>43</v>
      </c>
      <c r="O208" s="152">
        <v>0</v>
      </c>
      <c r="P208" s="152">
        <f>O208*H208</f>
        <v>0</v>
      </c>
      <c r="Q208" s="152">
        <v>2.4289999999999998</v>
      </c>
      <c r="R208" s="152">
        <f>Q208*H208</f>
        <v>13.966749999999999</v>
      </c>
      <c r="S208" s="152">
        <v>0</v>
      </c>
      <c r="T208" s="15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179</v>
      </c>
      <c r="AT208" s="154" t="s">
        <v>254</v>
      </c>
      <c r="AU208" s="154" t="s">
        <v>87</v>
      </c>
      <c r="AY208" s="18" t="s">
        <v>132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8" t="s">
        <v>85</v>
      </c>
      <c r="BK208" s="155">
        <f>ROUND(I208*H208,2)</f>
        <v>0</v>
      </c>
      <c r="BL208" s="18" t="s">
        <v>139</v>
      </c>
      <c r="BM208" s="154" t="s">
        <v>271</v>
      </c>
    </row>
    <row r="209" spans="1:65" s="13" customFormat="1">
      <c r="B209" s="156"/>
      <c r="D209" s="157" t="s">
        <v>141</v>
      </c>
      <c r="F209" s="159" t="s">
        <v>272</v>
      </c>
      <c r="H209" s="160">
        <v>5.75</v>
      </c>
      <c r="L209" s="156"/>
      <c r="M209" s="161"/>
      <c r="N209" s="162"/>
      <c r="O209" s="162"/>
      <c r="P209" s="162"/>
      <c r="Q209" s="162"/>
      <c r="R209" s="162"/>
      <c r="S209" s="162"/>
      <c r="T209" s="163"/>
      <c r="AT209" s="158" t="s">
        <v>141</v>
      </c>
      <c r="AU209" s="158" t="s">
        <v>87</v>
      </c>
      <c r="AV209" s="13" t="s">
        <v>87</v>
      </c>
      <c r="AW209" s="13" t="s">
        <v>3</v>
      </c>
      <c r="AX209" s="13" t="s">
        <v>85</v>
      </c>
      <c r="AY209" s="158" t="s">
        <v>132</v>
      </c>
    </row>
    <row r="210" spans="1:65" s="2" customFormat="1" ht="16.5" customHeight="1">
      <c r="A210" s="31"/>
      <c r="B210" s="143"/>
      <c r="C210" s="144" t="s">
        <v>273</v>
      </c>
      <c r="D210" s="144" t="s">
        <v>134</v>
      </c>
      <c r="E210" s="145" t="s">
        <v>274</v>
      </c>
      <c r="F210" s="146" t="s">
        <v>275</v>
      </c>
      <c r="G210" s="147" t="s">
        <v>146</v>
      </c>
      <c r="H210" s="148">
        <v>10.56</v>
      </c>
      <c r="I210" s="149"/>
      <c r="J210" s="149">
        <f>ROUND(I210*H210,2)</f>
        <v>0</v>
      </c>
      <c r="K210" s="146" t="s">
        <v>138</v>
      </c>
      <c r="L210" s="32"/>
      <c r="M210" s="150" t="s">
        <v>1</v>
      </c>
      <c r="N210" s="151" t="s">
        <v>43</v>
      </c>
      <c r="O210" s="152">
        <v>0.19600000000000001</v>
      </c>
      <c r="P210" s="152">
        <f>O210*H210</f>
        <v>2.06976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4" t="s">
        <v>139</v>
      </c>
      <c r="AT210" s="154" t="s">
        <v>134</v>
      </c>
      <c r="AU210" s="154" t="s">
        <v>87</v>
      </c>
      <c r="AY210" s="18" t="s">
        <v>132</v>
      </c>
      <c r="BE210" s="155">
        <f>IF(N210="základní",J210,0)</f>
        <v>0</v>
      </c>
      <c r="BF210" s="155">
        <f>IF(N210="snížená",J210,0)</f>
        <v>0</v>
      </c>
      <c r="BG210" s="155">
        <f>IF(N210="zákl. přenesená",J210,0)</f>
        <v>0</v>
      </c>
      <c r="BH210" s="155">
        <f>IF(N210="sníž. přenesená",J210,0)</f>
        <v>0</v>
      </c>
      <c r="BI210" s="155">
        <f>IF(N210="nulová",J210,0)</f>
        <v>0</v>
      </c>
      <c r="BJ210" s="18" t="s">
        <v>85</v>
      </c>
      <c r="BK210" s="155">
        <f>ROUND(I210*H210,2)</f>
        <v>0</v>
      </c>
      <c r="BL210" s="18" t="s">
        <v>139</v>
      </c>
      <c r="BM210" s="154" t="s">
        <v>276</v>
      </c>
    </row>
    <row r="211" spans="1:65" s="2" customFormat="1" ht="16.5" customHeight="1">
      <c r="A211" s="31"/>
      <c r="B211" s="143"/>
      <c r="C211" s="144" t="s">
        <v>277</v>
      </c>
      <c r="D211" s="144" t="s">
        <v>134</v>
      </c>
      <c r="E211" s="145" t="s">
        <v>278</v>
      </c>
      <c r="F211" s="146" t="s">
        <v>279</v>
      </c>
      <c r="G211" s="147" t="s">
        <v>137</v>
      </c>
      <c r="H211" s="148">
        <v>593.4</v>
      </c>
      <c r="I211" s="149"/>
      <c r="J211" s="149">
        <f>ROUND(I211*H211,2)</f>
        <v>0</v>
      </c>
      <c r="K211" s="146" t="s">
        <v>138</v>
      </c>
      <c r="L211" s="32"/>
      <c r="M211" s="150" t="s">
        <v>1</v>
      </c>
      <c r="N211" s="151" t="s">
        <v>43</v>
      </c>
      <c r="O211" s="152">
        <v>2E-3</v>
      </c>
      <c r="P211" s="152">
        <f>O211*H211</f>
        <v>1.1868000000000001</v>
      </c>
      <c r="Q211" s="152">
        <v>0</v>
      </c>
      <c r="R211" s="152">
        <f>Q211*H211</f>
        <v>0</v>
      </c>
      <c r="S211" s="152">
        <v>0.02</v>
      </c>
      <c r="T211" s="153">
        <f>S211*H211</f>
        <v>11.868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139</v>
      </c>
      <c r="AT211" s="154" t="s">
        <v>134</v>
      </c>
      <c r="AU211" s="154" t="s">
        <v>87</v>
      </c>
      <c r="AY211" s="18" t="s">
        <v>132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8" t="s">
        <v>85</v>
      </c>
      <c r="BK211" s="155">
        <f>ROUND(I211*H211,2)</f>
        <v>0</v>
      </c>
      <c r="BL211" s="18" t="s">
        <v>139</v>
      </c>
      <c r="BM211" s="154" t="s">
        <v>280</v>
      </c>
    </row>
    <row r="212" spans="1:65" s="13" customFormat="1">
      <c r="B212" s="156"/>
      <c r="D212" s="157" t="s">
        <v>141</v>
      </c>
      <c r="E212" s="158" t="s">
        <v>1</v>
      </c>
      <c r="F212" s="159" t="s">
        <v>142</v>
      </c>
      <c r="H212" s="160">
        <v>593.4</v>
      </c>
      <c r="L212" s="156"/>
      <c r="M212" s="161"/>
      <c r="N212" s="162"/>
      <c r="O212" s="162"/>
      <c r="P212" s="162"/>
      <c r="Q212" s="162"/>
      <c r="R212" s="162"/>
      <c r="S212" s="162"/>
      <c r="T212" s="163"/>
      <c r="AT212" s="158" t="s">
        <v>141</v>
      </c>
      <c r="AU212" s="158" t="s">
        <v>87</v>
      </c>
      <c r="AV212" s="13" t="s">
        <v>87</v>
      </c>
      <c r="AW212" s="13" t="s">
        <v>34</v>
      </c>
      <c r="AX212" s="13" t="s">
        <v>78</v>
      </c>
      <c r="AY212" s="158" t="s">
        <v>132</v>
      </c>
    </row>
    <row r="213" spans="1:65" s="14" customFormat="1">
      <c r="B213" s="164"/>
      <c r="D213" s="157" t="s">
        <v>141</v>
      </c>
      <c r="E213" s="165" t="s">
        <v>1</v>
      </c>
      <c r="F213" s="166" t="s">
        <v>143</v>
      </c>
      <c r="H213" s="167">
        <v>593.4</v>
      </c>
      <c r="L213" s="164"/>
      <c r="M213" s="168"/>
      <c r="N213" s="169"/>
      <c r="O213" s="169"/>
      <c r="P213" s="169"/>
      <c r="Q213" s="169"/>
      <c r="R213" s="169"/>
      <c r="S213" s="169"/>
      <c r="T213" s="170"/>
      <c r="AT213" s="165" t="s">
        <v>141</v>
      </c>
      <c r="AU213" s="165" t="s">
        <v>87</v>
      </c>
      <c r="AV213" s="14" t="s">
        <v>139</v>
      </c>
      <c r="AW213" s="14" t="s">
        <v>34</v>
      </c>
      <c r="AX213" s="14" t="s">
        <v>85</v>
      </c>
      <c r="AY213" s="165" t="s">
        <v>132</v>
      </c>
    </row>
    <row r="214" spans="1:65" s="2" customFormat="1" ht="16.5" customHeight="1">
      <c r="A214" s="31"/>
      <c r="B214" s="143"/>
      <c r="C214" s="144" t="s">
        <v>281</v>
      </c>
      <c r="D214" s="144" t="s">
        <v>134</v>
      </c>
      <c r="E214" s="145" t="s">
        <v>282</v>
      </c>
      <c r="F214" s="146" t="s">
        <v>283</v>
      </c>
      <c r="G214" s="147" t="s">
        <v>284</v>
      </c>
      <c r="H214" s="148">
        <v>1</v>
      </c>
      <c r="I214" s="149"/>
      <c r="J214" s="149">
        <f>ROUND(I214*H214,2)</f>
        <v>0</v>
      </c>
      <c r="K214" s="146" t="s">
        <v>198</v>
      </c>
      <c r="L214" s="32"/>
      <c r="M214" s="150" t="s">
        <v>1</v>
      </c>
      <c r="N214" s="151" t="s">
        <v>43</v>
      </c>
      <c r="O214" s="152">
        <v>0</v>
      </c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4" t="s">
        <v>139</v>
      </c>
      <c r="AT214" s="154" t="s">
        <v>134</v>
      </c>
      <c r="AU214" s="154" t="s">
        <v>87</v>
      </c>
      <c r="AY214" s="18" t="s">
        <v>132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8" t="s">
        <v>85</v>
      </c>
      <c r="BK214" s="155">
        <f>ROUND(I214*H214,2)</f>
        <v>0</v>
      </c>
      <c r="BL214" s="18" t="s">
        <v>139</v>
      </c>
      <c r="BM214" s="154" t="s">
        <v>285</v>
      </c>
    </row>
    <row r="215" spans="1:65" s="2" customFormat="1" ht="19.5">
      <c r="A215" s="31"/>
      <c r="B215" s="32"/>
      <c r="C215" s="31"/>
      <c r="D215" s="157" t="s">
        <v>164</v>
      </c>
      <c r="E215" s="31"/>
      <c r="F215" s="177" t="s">
        <v>286</v>
      </c>
      <c r="G215" s="31"/>
      <c r="H215" s="31"/>
      <c r="I215" s="31"/>
      <c r="J215" s="31"/>
      <c r="K215" s="31"/>
      <c r="L215" s="32"/>
      <c r="M215" s="178"/>
      <c r="N215" s="179"/>
      <c r="O215" s="57"/>
      <c r="P215" s="57"/>
      <c r="Q215" s="57"/>
      <c r="R215" s="57"/>
      <c r="S215" s="57"/>
      <c r="T215" s="58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8" t="s">
        <v>164</v>
      </c>
      <c r="AU215" s="18" t="s">
        <v>87</v>
      </c>
    </row>
    <row r="216" spans="1:65" s="2" customFormat="1" ht="16.5" customHeight="1">
      <c r="A216" s="31"/>
      <c r="B216" s="143"/>
      <c r="C216" s="144" t="s">
        <v>287</v>
      </c>
      <c r="D216" s="144" t="s">
        <v>134</v>
      </c>
      <c r="E216" s="145" t="s">
        <v>288</v>
      </c>
      <c r="F216" s="146" t="s">
        <v>289</v>
      </c>
      <c r="G216" s="147" t="s">
        <v>137</v>
      </c>
      <c r="H216" s="148">
        <v>97.5</v>
      </c>
      <c r="I216" s="149"/>
      <c r="J216" s="149">
        <f>ROUND(I216*H216,2)</f>
        <v>0</v>
      </c>
      <c r="K216" s="146" t="s">
        <v>138</v>
      </c>
      <c r="L216" s="32"/>
      <c r="M216" s="150" t="s">
        <v>1</v>
      </c>
      <c r="N216" s="151" t="s">
        <v>43</v>
      </c>
      <c r="O216" s="152">
        <v>0.45200000000000001</v>
      </c>
      <c r="P216" s="152">
        <f>O216*H216</f>
        <v>44.07</v>
      </c>
      <c r="Q216" s="152">
        <v>0</v>
      </c>
      <c r="R216" s="152">
        <f>Q216*H216</f>
        <v>0</v>
      </c>
      <c r="S216" s="152">
        <v>6.5000000000000002E-2</v>
      </c>
      <c r="T216" s="153">
        <f>S216*H216</f>
        <v>6.3375000000000004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4" t="s">
        <v>139</v>
      </c>
      <c r="AT216" s="154" t="s">
        <v>134</v>
      </c>
      <c r="AU216" s="154" t="s">
        <v>87</v>
      </c>
      <c r="AY216" s="18" t="s">
        <v>132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18" t="s">
        <v>85</v>
      </c>
      <c r="BK216" s="155">
        <f>ROUND(I216*H216,2)</f>
        <v>0</v>
      </c>
      <c r="BL216" s="18" t="s">
        <v>139</v>
      </c>
      <c r="BM216" s="154" t="s">
        <v>290</v>
      </c>
    </row>
    <row r="217" spans="1:65" s="15" customFormat="1">
      <c r="B217" s="171"/>
      <c r="D217" s="157" t="s">
        <v>141</v>
      </c>
      <c r="E217" s="172" t="s">
        <v>1</v>
      </c>
      <c r="F217" s="173" t="s">
        <v>154</v>
      </c>
      <c r="H217" s="172" t="s">
        <v>1</v>
      </c>
      <c r="L217" s="171"/>
      <c r="M217" s="174"/>
      <c r="N217" s="175"/>
      <c r="O217" s="175"/>
      <c r="P217" s="175"/>
      <c r="Q217" s="175"/>
      <c r="R217" s="175"/>
      <c r="S217" s="175"/>
      <c r="T217" s="176"/>
      <c r="AT217" s="172" t="s">
        <v>141</v>
      </c>
      <c r="AU217" s="172" t="s">
        <v>87</v>
      </c>
      <c r="AV217" s="15" t="s">
        <v>85</v>
      </c>
      <c r="AW217" s="15" t="s">
        <v>34</v>
      </c>
      <c r="AX217" s="15" t="s">
        <v>78</v>
      </c>
      <c r="AY217" s="172" t="s">
        <v>132</v>
      </c>
    </row>
    <row r="218" spans="1:65" s="13" customFormat="1">
      <c r="B218" s="156"/>
      <c r="D218" s="157" t="s">
        <v>141</v>
      </c>
      <c r="E218" s="158" t="s">
        <v>1</v>
      </c>
      <c r="F218" s="159" t="s">
        <v>291</v>
      </c>
      <c r="H218" s="160">
        <v>97.5</v>
      </c>
      <c r="L218" s="156"/>
      <c r="M218" s="161"/>
      <c r="N218" s="162"/>
      <c r="O218" s="162"/>
      <c r="P218" s="162"/>
      <c r="Q218" s="162"/>
      <c r="R218" s="162"/>
      <c r="S218" s="162"/>
      <c r="T218" s="163"/>
      <c r="AT218" s="158" t="s">
        <v>141</v>
      </c>
      <c r="AU218" s="158" t="s">
        <v>87</v>
      </c>
      <c r="AV218" s="13" t="s">
        <v>87</v>
      </c>
      <c r="AW218" s="13" t="s">
        <v>34</v>
      </c>
      <c r="AX218" s="13" t="s">
        <v>78</v>
      </c>
      <c r="AY218" s="158" t="s">
        <v>132</v>
      </c>
    </row>
    <row r="219" spans="1:65" s="14" customFormat="1">
      <c r="B219" s="164"/>
      <c r="D219" s="157" t="s">
        <v>141</v>
      </c>
      <c r="E219" s="165" t="s">
        <v>1</v>
      </c>
      <c r="F219" s="166" t="s">
        <v>143</v>
      </c>
      <c r="H219" s="167">
        <v>97.5</v>
      </c>
      <c r="L219" s="164"/>
      <c r="M219" s="168"/>
      <c r="N219" s="169"/>
      <c r="O219" s="169"/>
      <c r="P219" s="169"/>
      <c r="Q219" s="169"/>
      <c r="R219" s="169"/>
      <c r="S219" s="169"/>
      <c r="T219" s="170"/>
      <c r="AT219" s="165" t="s">
        <v>141</v>
      </c>
      <c r="AU219" s="165" t="s">
        <v>87</v>
      </c>
      <c r="AV219" s="14" t="s">
        <v>139</v>
      </c>
      <c r="AW219" s="14" t="s">
        <v>34</v>
      </c>
      <c r="AX219" s="14" t="s">
        <v>85</v>
      </c>
      <c r="AY219" s="165" t="s">
        <v>132</v>
      </c>
    </row>
    <row r="220" spans="1:65" s="12" customFormat="1" ht="22.9" customHeight="1">
      <c r="B220" s="131"/>
      <c r="D220" s="132" t="s">
        <v>77</v>
      </c>
      <c r="E220" s="141" t="s">
        <v>292</v>
      </c>
      <c r="F220" s="141" t="s">
        <v>293</v>
      </c>
      <c r="J220" s="142">
        <f>BK220</f>
        <v>0</v>
      </c>
      <c r="L220" s="131"/>
      <c r="M220" s="135"/>
      <c r="N220" s="136"/>
      <c r="O220" s="136"/>
      <c r="P220" s="137">
        <f>SUM(P221:P226)</f>
        <v>98.686639</v>
      </c>
      <c r="Q220" s="136"/>
      <c r="R220" s="137">
        <f>SUM(R221:R226)</f>
        <v>0</v>
      </c>
      <c r="S220" s="136"/>
      <c r="T220" s="138">
        <f>SUM(T221:T226)</f>
        <v>0</v>
      </c>
      <c r="AR220" s="132" t="s">
        <v>85</v>
      </c>
      <c r="AT220" s="139" t="s">
        <v>77</v>
      </c>
      <c r="AU220" s="139" t="s">
        <v>85</v>
      </c>
      <c r="AY220" s="132" t="s">
        <v>132</v>
      </c>
      <c r="BK220" s="140">
        <f>SUM(BK221:BK226)</f>
        <v>0</v>
      </c>
    </row>
    <row r="221" spans="1:65" s="2" customFormat="1" ht="16.5" customHeight="1">
      <c r="A221" s="31"/>
      <c r="B221" s="143"/>
      <c r="C221" s="144" t="s">
        <v>294</v>
      </c>
      <c r="D221" s="144" t="s">
        <v>134</v>
      </c>
      <c r="E221" s="145" t="s">
        <v>295</v>
      </c>
      <c r="F221" s="146" t="s">
        <v>296</v>
      </c>
      <c r="G221" s="147" t="s">
        <v>182</v>
      </c>
      <c r="H221" s="148">
        <v>114.35299999999999</v>
      </c>
      <c r="I221" s="149"/>
      <c r="J221" s="149">
        <f>ROUND(I221*H221,2)</f>
        <v>0</v>
      </c>
      <c r="K221" s="146" t="s">
        <v>198</v>
      </c>
      <c r="L221" s="32"/>
      <c r="M221" s="150" t="s">
        <v>1</v>
      </c>
      <c r="N221" s="151" t="s">
        <v>43</v>
      </c>
      <c r="O221" s="152">
        <v>0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4" t="s">
        <v>139</v>
      </c>
      <c r="AT221" s="154" t="s">
        <v>134</v>
      </c>
      <c r="AU221" s="154" t="s">
        <v>87</v>
      </c>
      <c r="AY221" s="18" t="s">
        <v>132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8" t="s">
        <v>85</v>
      </c>
      <c r="BK221" s="155">
        <f>ROUND(I221*H221,2)</f>
        <v>0</v>
      </c>
      <c r="BL221" s="18" t="s">
        <v>139</v>
      </c>
      <c r="BM221" s="154" t="s">
        <v>297</v>
      </c>
    </row>
    <row r="222" spans="1:65" s="2" customFormat="1" ht="29.25">
      <c r="A222" s="31"/>
      <c r="B222" s="32"/>
      <c r="C222" s="31"/>
      <c r="D222" s="157" t="s">
        <v>164</v>
      </c>
      <c r="E222" s="31"/>
      <c r="F222" s="177" t="s">
        <v>298</v>
      </c>
      <c r="G222" s="31"/>
      <c r="H222" s="31"/>
      <c r="I222" s="31"/>
      <c r="J222" s="31"/>
      <c r="K222" s="31"/>
      <c r="L222" s="32"/>
      <c r="M222" s="178"/>
      <c r="N222" s="179"/>
      <c r="O222" s="57"/>
      <c r="P222" s="57"/>
      <c r="Q222" s="57"/>
      <c r="R222" s="57"/>
      <c r="S222" s="57"/>
      <c r="T222" s="58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8" t="s">
        <v>164</v>
      </c>
      <c r="AU222" s="18" t="s">
        <v>87</v>
      </c>
    </row>
    <row r="223" spans="1:65" s="2" customFormat="1" ht="16.5" customHeight="1">
      <c r="A223" s="31"/>
      <c r="B223" s="143"/>
      <c r="C223" s="144" t="s">
        <v>299</v>
      </c>
      <c r="D223" s="144" t="s">
        <v>134</v>
      </c>
      <c r="E223" s="145" t="s">
        <v>300</v>
      </c>
      <c r="F223" s="146" t="s">
        <v>301</v>
      </c>
      <c r="G223" s="147" t="s">
        <v>182</v>
      </c>
      <c r="H223" s="148">
        <v>114.35299999999999</v>
      </c>
      <c r="I223" s="149"/>
      <c r="J223" s="149">
        <f>ROUND(I223*H223,2)</f>
        <v>0</v>
      </c>
      <c r="K223" s="146" t="s">
        <v>138</v>
      </c>
      <c r="L223" s="32"/>
      <c r="M223" s="150" t="s">
        <v>1</v>
      </c>
      <c r="N223" s="151" t="s">
        <v>43</v>
      </c>
      <c r="O223" s="152">
        <v>0.246</v>
      </c>
      <c r="P223" s="152">
        <f>O223*H223</f>
        <v>28.130837999999997</v>
      </c>
      <c r="Q223" s="152">
        <v>0</v>
      </c>
      <c r="R223" s="152">
        <f>Q223*H223</f>
        <v>0</v>
      </c>
      <c r="S223" s="152">
        <v>0</v>
      </c>
      <c r="T223" s="15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4" t="s">
        <v>139</v>
      </c>
      <c r="AT223" s="154" t="s">
        <v>134</v>
      </c>
      <c r="AU223" s="154" t="s">
        <v>87</v>
      </c>
      <c r="AY223" s="18" t="s">
        <v>132</v>
      </c>
      <c r="BE223" s="155">
        <f>IF(N223="základní",J223,0)</f>
        <v>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18" t="s">
        <v>85</v>
      </c>
      <c r="BK223" s="155">
        <f>ROUND(I223*H223,2)</f>
        <v>0</v>
      </c>
      <c r="BL223" s="18" t="s">
        <v>139</v>
      </c>
      <c r="BM223" s="154" t="s">
        <v>302</v>
      </c>
    </row>
    <row r="224" spans="1:65" s="2" customFormat="1" ht="16.5" customHeight="1">
      <c r="A224" s="31"/>
      <c r="B224" s="143"/>
      <c r="C224" s="144" t="s">
        <v>303</v>
      </c>
      <c r="D224" s="144" t="s">
        <v>134</v>
      </c>
      <c r="E224" s="145" t="s">
        <v>304</v>
      </c>
      <c r="F224" s="146" t="s">
        <v>305</v>
      </c>
      <c r="G224" s="147" t="s">
        <v>182</v>
      </c>
      <c r="H224" s="148">
        <v>2287.06</v>
      </c>
      <c r="I224" s="149"/>
      <c r="J224" s="149">
        <f>ROUND(I224*H224,2)</f>
        <v>0</v>
      </c>
      <c r="K224" s="146" t="s">
        <v>138</v>
      </c>
      <c r="L224" s="32"/>
      <c r="M224" s="150" t="s">
        <v>1</v>
      </c>
      <c r="N224" s="151" t="s">
        <v>43</v>
      </c>
      <c r="O224" s="152">
        <v>1.7000000000000001E-2</v>
      </c>
      <c r="P224" s="152">
        <f>O224*H224</f>
        <v>38.880020000000002</v>
      </c>
      <c r="Q224" s="152">
        <v>0</v>
      </c>
      <c r="R224" s="152">
        <f>Q224*H224</f>
        <v>0</v>
      </c>
      <c r="S224" s="152">
        <v>0</v>
      </c>
      <c r="T224" s="15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4" t="s">
        <v>139</v>
      </c>
      <c r="AT224" s="154" t="s">
        <v>134</v>
      </c>
      <c r="AU224" s="154" t="s">
        <v>87</v>
      </c>
      <c r="AY224" s="18" t="s">
        <v>132</v>
      </c>
      <c r="BE224" s="155">
        <f>IF(N224="základní",J224,0)</f>
        <v>0</v>
      </c>
      <c r="BF224" s="155">
        <f>IF(N224="snížená",J224,0)</f>
        <v>0</v>
      </c>
      <c r="BG224" s="155">
        <f>IF(N224="zákl. přenesená",J224,0)</f>
        <v>0</v>
      </c>
      <c r="BH224" s="155">
        <f>IF(N224="sníž. přenesená",J224,0)</f>
        <v>0</v>
      </c>
      <c r="BI224" s="155">
        <f>IF(N224="nulová",J224,0)</f>
        <v>0</v>
      </c>
      <c r="BJ224" s="18" t="s">
        <v>85</v>
      </c>
      <c r="BK224" s="155">
        <f>ROUND(I224*H224,2)</f>
        <v>0</v>
      </c>
      <c r="BL224" s="18" t="s">
        <v>139</v>
      </c>
      <c r="BM224" s="154" t="s">
        <v>306</v>
      </c>
    </row>
    <row r="225" spans="1:65" s="13" customFormat="1">
      <c r="B225" s="156"/>
      <c r="D225" s="157" t="s">
        <v>141</v>
      </c>
      <c r="F225" s="159" t="s">
        <v>307</v>
      </c>
      <c r="H225" s="160">
        <v>2287.06</v>
      </c>
      <c r="L225" s="156"/>
      <c r="M225" s="161"/>
      <c r="N225" s="162"/>
      <c r="O225" s="162"/>
      <c r="P225" s="162"/>
      <c r="Q225" s="162"/>
      <c r="R225" s="162"/>
      <c r="S225" s="162"/>
      <c r="T225" s="163"/>
      <c r="AT225" s="158" t="s">
        <v>141</v>
      </c>
      <c r="AU225" s="158" t="s">
        <v>87</v>
      </c>
      <c r="AV225" s="13" t="s">
        <v>87</v>
      </c>
      <c r="AW225" s="13" t="s">
        <v>3</v>
      </c>
      <c r="AX225" s="13" t="s">
        <v>85</v>
      </c>
      <c r="AY225" s="158" t="s">
        <v>132</v>
      </c>
    </row>
    <row r="226" spans="1:65" s="2" customFormat="1" ht="16.5" customHeight="1">
      <c r="A226" s="31"/>
      <c r="B226" s="143"/>
      <c r="C226" s="144" t="s">
        <v>308</v>
      </c>
      <c r="D226" s="144" t="s">
        <v>134</v>
      </c>
      <c r="E226" s="145" t="s">
        <v>309</v>
      </c>
      <c r="F226" s="146" t="s">
        <v>310</v>
      </c>
      <c r="G226" s="147" t="s">
        <v>182</v>
      </c>
      <c r="H226" s="148">
        <v>114.35299999999999</v>
      </c>
      <c r="I226" s="149"/>
      <c r="J226" s="149">
        <f>ROUND(I226*H226,2)</f>
        <v>0</v>
      </c>
      <c r="K226" s="146" t="s">
        <v>138</v>
      </c>
      <c r="L226" s="32"/>
      <c r="M226" s="150" t="s">
        <v>1</v>
      </c>
      <c r="N226" s="151" t="s">
        <v>43</v>
      </c>
      <c r="O226" s="152">
        <v>0.27700000000000002</v>
      </c>
      <c r="P226" s="152">
        <f>O226*H226</f>
        <v>31.675781000000001</v>
      </c>
      <c r="Q226" s="152">
        <v>0</v>
      </c>
      <c r="R226" s="152">
        <f>Q226*H226</f>
        <v>0</v>
      </c>
      <c r="S226" s="152">
        <v>0</v>
      </c>
      <c r="T226" s="15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4" t="s">
        <v>139</v>
      </c>
      <c r="AT226" s="154" t="s">
        <v>134</v>
      </c>
      <c r="AU226" s="154" t="s">
        <v>87</v>
      </c>
      <c r="AY226" s="18" t="s">
        <v>132</v>
      </c>
      <c r="BE226" s="155">
        <f>IF(N226="základní",J226,0)</f>
        <v>0</v>
      </c>
      <c r="BF226" s="155">
        <f>IF(N226="snížená",J226,0)</f>
        <v>0</v>
      </c>
      <c r="BG226" s="155">
        <f>IF(N226="zákl. přenesená",J226,0)</f>
        <v>0</v>
      </c>
      <c r="BH226" s="155">
        <f>IF(N226="sníž. přenesená",J226,0)</f>
        <v>0</v>
      </c>
      <c r="BI226" s="155">
        <f>IF(N226="nulová",J226,0)</f>
        <v>0</v>
      </c>
      <c r="BJ226" s="18" t="s">
        <v>85</v>
      </c>
      <c r="BK226" s="155">
        <f>ROUND(I226*H226,2)</f>
        <v>0</v>
      </c>
      <c r="BL226" s="18" t="s">
        <v>139</v>
      </c>
      <c r="BM226" s="154" t="s">
        <v>311</v>
      </c>
    </row>
    <row r="227" spans="1:65" s="12" customFormat="1" ht="22.9" customHeight="1">
      <c r="B227" s="131"/>
      <c r="D227" s="132" t="s">
        <v>77</v>
      </c>
      <c r="E227" s="141" t="s">
        <v>312</v>
      </c>
      <c r="F227" s="141" t="s">
        <v>313</v>
      </c>
      <c r="J227" s="142">
        <f>BK227</f>
        <v>0</v>
      </c>
      <c r="L227" s="131"/>
      <c r="M227" s="135"/>
      <c r="N227" s="136"/>
      <c r="O227" s="136"/>
      <c r="P227" s="137">
        <f>P228</f>
        <v>7.9038960000000005</v>
      </c>
      <c r="Q227" s="136"/>
      <c r="R227" s="137">
        <f>R228</f>
        <v>0</v>
      </c>
      <c r="S227" s="136"/>
      <c r="T227" s="138">
        <f>T228</f>
        <v>0</v>
      </c>
      <c r="AR227" s="132" t="s">
        <v>85</v>
      </c>
      <c r="AT227" s="139" t="s">
        <v>77</v>
      </c>
      <c r="AU227" s="139" t="s">
        <v>85</v>
      </c>
      <c r="AY227" s="132" t="s">
        <v>132</v>
      </c>
      <c r="BK227" s="140">
        <f>BK228</f>
        <v>0</v>
      </c>
    </row>
    <row r="228" spans="1:65" s="2" customFormat="1" ht="16.5" customHeight="1">
      <c r="A228" s="31"/>
      <c r="B228" s="143"/>
      <c r="C228" s="144" t="s">
        <v>314</v>
      </c>
      <c r="D228" s="144" t="s">
        <v>134</v>
      </c>
      <c r="E228" s="145" t="s">
        <v>315</v>
      </c>
      <c r="F228" s="146" t="s">
        <v>316</v>
      </c>
      <c r="G228" s="147" t="s">
        <v>182</v>
      </c>
      <c r="H228" s="148">
        <v>119.756</v>
      </c>
      <c r="I228" s="149"/>
      <c r="J228" s="149">
        <f>ROUND(I228*H228,2)</f>
        <v>0</v>
      </c>
      <c r="K228" s="146" t="s">
        <v>138</v>
      </c>
      <c r="L228" s="32"/>
      <c r="M228" s="150" t="s">
        <v>1</v>
      </c>
      <c r="N228" s="151" t="s">
        <v>43</v>
      </c>
      <c r="O228" s="152">
        <v>6.6000000000000003E-2</v>
      </c>
      <c r="P228" s="152">
        <f>O228*H228</f>
        <v>7.9038960000000005</v>
      </c>
      <c r="Q228" s="152">
        <v>0</v>
      </c>
      <c r="R228" s="152">
        <f>Q228*H228</f>
        <v>0</v>
      </c>
      <c r="S228" s="152">
        <v>0</v>
      </c>
      <c r="T228" s="15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4" t="s">
        <v>139</v>
      </c>
      <c r="AT228" s="154" t="s">
        <v>134</v>
      </c>
      <c r="AU228" s="154" t="s">
        <v>87</v>
      </c>
      <c r="AY228" s="18" t="s">
        <v>132</v>
      </c>
      <c r="BE228" s="155">
        <f>IF(N228="základní",J228,0)</f>
        <v>0</v>
      </c>
      <c r="BF228" s="155">
        <f>IF(N228="snížená",J228,0)</f>
        <v>0</v>
      </c>
      <c r="BG228" s="155">
        <f>IF(N228="zákl. přenesená",J228,0)</f>
        <v>0</v>
      </c>
      <c r="BH228" s="155">
        <f>IF(N228="sníž. přenesená",J228,0)</f>
        <v>0</v>
      </c>
      <c r="BI228" s="155">
        <f>IF(N228="nulová",J228,0)</f>
        <v>0</v>
      </c>
      <c r="BJ228" s="18" t="s">
        <v>85</v>
      </c>
      <c r="BK228" s="155">
        <f>ROUND(I228*H228,2)</f>
        <v>0</v>
      </c>
      <c r="BL228" s="18" t="s">
        <v>139</v>
      </c>
      <c r="BM228" s="154" t="s">
        <v>317</v>
      </c>
    </row>
    <row r="229" spans="1:65" s="12" customFormat="1" ht="25.9" customHeight="1">
      <c r="B229" s="131"/>
      <c r="D229" s="132" t="s">
        <v>77</v>
      </c>
      <c r="E229" s="133" t="s">
        <v>318</v>
      </c>
      <c r="F229" s="133" t="s">
        <v>319</v>
      </c>
      <c r="J229" s="134">
        <f>BK229</f>
        <v>0</v>
      </c>
      <c r="L229" s="131"/>
      <c r="M229" s="135"/>
      <c r="N229" s="136"/>
      <c r="O229" s="136"/>
      <c r="P229" s="137">
        <f>P230</f>
        <v>0</v>
      </c>
      <c r="Q229" s="136"/>
      <c r="R229" s="137">
        <f>R230</f>
        <v>0</v>
      </c>
      <c r="S229" s="136"/>
      <c r="T229" s="138">
        <f>T230</f>
        <v>0</v>
      </c>
      <c r="AR229" s="132" t="s">
        <v>87</v>
      </c>
      <c r="AT229" s="139" t="s">
        <v>77</v>
      </c>
      <c r="AU229" s="139" t="s">
        <v>78</v>
      </c>
      <c r="AY229" s="132" t="s">
        <v>132</v>
      </c>
      <c r="BK229" s="140">
        <f>BK230</f>
        <v>0</v>
      </c>
    </row>
    <row r="230" spans="1:65" s="12" customFormat="1" ht="22.9" customHeight="1">
      <c r="B230" s="131"/>
      <c r="D230" s="132" t="s">
        <v>77</v>
      </c>
      <c r="E230" s="141" t="s">
        <v>320</v>
      </c>
      <c r="F230" s="141" t="s">
        <v>321</v>
      </c>
      <c r="J230" s="142">
        <f>BK230</f>
        <v>0</v>
      </c>
      <c r="L230" s="131"/>
      <c r="M230" s="135"/>
      <c r="N230" s="136"/>
      <c r="O230" s="136"/>
      <c r="P230" s="137">
        <f>SUM(P231:P234)</f>
        <v>0</v>
      </c>
      <c r="Q230" s="136"/>
      <c r="R230" s="137">
        <f>SUM(R231:R234)</f>
        <v>0</v>
      </c>
      <c r="S230" s="136"/>
      <c r="T230" s="138">
        <f>SUM(T231:T234)</f>
        <v>0</v>
      </c>
      <c r="AR230" s="132" t="s">
        <v>87</v>
      </c>
      <c r="AT230" s="139" t="s">
        <v>77</v>
      </c>
      <c r="AU230" s="139" t="s">
        <v>85</v>
      </c>
      <c r="AY230" s="132" t="s">
        <v>132</v>
      </c>
      <c r="BK230" s="140">
        <f>SUM(BK231:BK234)</f>
        <v>0</v>
      </c>
    </row>
    <row r="231" spans="1:65" s="2" customFormat="1" ht="16.5" customHeight="1">
      <c r="A231" s="31"/>
      <c r="B231" s="143"/>
      <c r="C231" s="144" t="s">
        <v>322</v>
      </c>
      <c r="D231" s="144" t="s">
        <v>134</v>
      </c>
      <c r="E231" s="145" t="s">
        <v>323</v>
      </c>
      <c r="F231" s="146" t="s">
        <v>324</v>
      </c>
      <c r="G231" s="147" t="s">
        <v>284</v>
      </c>
      <c r="H231" s="148">
        <v>1</v>
      </c>
      <c r="I231" s="149"/>
      <c r="J231" s="149">
        <f>ROUND(I231*H231,2)</f>
        <v>0</v>
      </c>
      <c r="K231" s="146" t="s">
        <v>198</v>
      </c>
      <c r="L231" s="32"/>
      <c r="M231" s="150" t="s">
        <v>1</v>
      </c>
      <c r="N231" s="151" t="s">
        <v>43</v>
      </c>
      <c r="O231" s="152">
        <v>0</v>
      </c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4" t="s">
        <v>221</v>
      </c>
      <c r="AT231" s="154" t="s">
        <v>134</v>
      </c>
      <c r="AU231" s="154" t="s">
        <v>87</v>
      </c>
      <c r="AY231" s="18" t="s">
        <v>132</v>
      </c>
      <c r="BE231" s="155">
        <f>IF(N231="základní",J231,0)</f>
        <v>0</v>
      </c>
      <c r="BF231" s="155">
        <f>IF(N231="snížená",J231,0)</f>
        <v>0</v>
      </c>
      <c r="BG231" s="155">
        <f>IF(N231="zákl. přenesená",J231,0)</f>
        <v>0</v>
      </c>
      <c r="BH231" s="155">
        <f>IF(N231="sníž. přenesená",J231,0)</f>
        <v>0</v>
      </c>
      <c r="BI231" s="155">
        <f>IF(N231="nulová",J231,0)</f>
        <v>0</v>
      </c>
      <c r="BJ231" s="18" t="s">
        <v>85</v>
      </c>
      <c r="BK231" s="155">
        <f>ROUND(I231*H231,2)</f>
        <v>0</v>
      </c>
      <c r="BL231" s="18" t="s">
        <v>221</v>
      </c>
      <c r="BM231" s="154" t="s">
        <v>325</v>
      </c>
    </row>
    <row r="232" spans="1:65" s="2" customFormat="1" ht="39">
      <c r="A232" s="31"/>
      <c r="B232" s="32"/>
      <c r="C232" s="31"/>
      <c r="D232" s="157" t="s">
        <v>164</v>
      </c>
      <c r="E232" s="31"/>
      <c r="F232" s="177" t="s">
        <v>326</v>
      </c>
      <c r="G232" s="31"/>
      <c r="H232" s="31"/>
      <c r="I232" s="31"/>
      <c r="J232" s="31"/>
      <c r="K232" s="31"/>
      <c r="L232" s="32"/>
      <c r="M232" s="178"/>
      <c r="N232" s="179"/>
      <c r="O232" s="57"/>
      <c r="P232" s="57"/>
      <c r="Q232" s="57"/>
      <c r="R232" s="57"/>
      <c r="S232" s="57"/>
      <c r="T232" s="58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8" t="s">
        <v>164</v>
      </c>
      <c r="AU232" s="18" t="s">
        <v>87</v>
      </c>
    </row>
    <row r="233" spans="1:65" s="2" customFormat="1" ht="16.5" customHeight="1">
      <c r="A233" s="31"/>
      <c r="B233" s="143"/>
      <c r="C233" s="144" t="s">
        <v>327</v>
      </c>
      <c r="D233" s="144" t="s">
        <v>134</v>
      </c>
      <c r="E233" s="145" t="s">
        <v>328</v>
      </c>
      <c r="F233" s="146" t="s">
        <v>329</v>
      </c>
      <c r="G233" s="147" t="s">
        <v>284</v>
      </c>
      <c r="H233" s="148">
        <v>1</v>
      </c>
      <c r="I233" s="149"/>
      <c r="J233" s="149">
        <f>ROUND(I233*H233,2)</f>
        <v>0</v>
      </c>
      <c r="K233" s="146" t="s">
        <v>198</v>
      </c>
      <c r="L233" s="32"/>
      <c r="M233" s="150" t="s">
        <v>1</v>
      </c>
      <c r="N233" s="151" t="s">
        <v>43</v>
      </c>
      <c r="O233" s="152">
        <v>0</v>
      </c>
      <c r="P233" s="152">
        <f>O233*H233</f>
        <v>0</v>
      </c>
      <c r="Q233" s="152">
        <v>0</v>
      </c>
      <c r="R233" s="152">
        <f>Q233*H233</f>
        <v>0</v>
      </c>
      <c r="S233" s="152">
        <v>0</v>
      </c>
      <c r="T233" s="15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4" t="s">
        <v>221</v>
      </c>
      <c r="AT233" s="154" t="s">
        <v>134</v>
      </c>
      <c r="AU233" s="154" t="s">
        <v>87</v>
      </c>
      <c r="AY233" s="18" t="s">
        <v>132</v>
      </c>
      <c r="BE233" s="155">
        <f>IF(N233="základní",J233,0)</f>
        <v>0</v>
      </c>
      <c r="BF233" s="155">
        <f>IF(N233="snížená",J233,0)</f>
        <v>0</v>
      </c>
      <c r="BG233" s="155">
        <f>IF(N233="zákl. přenesená",J233,0)</f>
        <v>0</v>
      </c>
      <c r="BH233" s="155">
        <f>IF(N233="sníž. přenesená",J233,0)</f>
        <v>0</v>
      </c>
      <c r="BI233" s="155">
        <f>IF(N233="nulová",J233,0)</f>
        <v>0</v>
      </c>
      <c r="BJ233" s="18" t="s">
        <v>85</v>
      </c>
      <c r="BK233" s="155">
        <f>ROUND(I233*H233,2)</f>
        <v>0</v>
      </c>
      <c r="BL233" s="18" t="s">
        <v>221</v>
      </c>
      <c r="BM233" s="154" t="s">
        <v>330</v>
      </c>
    </row>
    <row r="234" spans="1:65" s="2" customFormat="1" ht="39">
      <c r="A234" s="31"/>
      <c r="B234" s="32"/>
      <c r="C234" s="31"/>
      <c r="D234" s="157" t="s">
        <v>164</v>
      </c>
      <c r="E234" s="31"/>
      <c r="F234" s="177" t="s">
        <v>331</v>
      </c>
      <c r="G234" s="31"/>
      <c r="H234" s="31"/>
      <c r="I234" s="31"/>
      <c r="J234" s="31"/>
      <c r="K234" s="31"/>
      <c r="L234" s="32"/>
      <c r="M234" s="196"/>
      <c r="N234" s="197"/>
      <c r="O234" s="198"/>
      <c r="P234" s="198"/>
      <c r="Q234" s="198"/>
      <c r="R234" s="198"/>
      <c r="S234" s="198"/>
      <c r="T234" s="19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8" t="s">
        <v>164</v>
      </c>
      <c r="AU234" s="18" t="s">
        <v>87</v>
      </c>
    </row>
    <row r="235" spans="1:65" s="2" customFormat="1" ht="6.95" customHeight="1">
      <c r="A235" s="31"/>
      <c r="B235" s="46"/>
      <c r="C235" s="47"/>
      <c r="D235" s="47"/>
      <c r="E235" s="47"/>
      <c r="F235" s="47"/>
      <c r="G235" s="47"/>
      <c r="H235" s="47"/>
      <c r="I235" s="47"/>
      <c r="J235" s="47"/>
      <c r="K235" s="47"/>
      <c r="L235" s="32"/>
      <c r="M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</row>
  </sheetData>
  <autoFilter ref="C128:K234" xr:uid="{00000000-0009-0000-0000-000002000000}"/>
  <mergeCells count="11">
    <mergeCell ref="E121:H121"/>
    <mergeCell ref="E7:H7"/>
    <mergeCell ref="E9:H9"/>
    <mergeCell ref="E11:H11"/>
    <mergeCell ref="E29:H29"/>
    <mergeCell ref="E85:H85"/>
    <mergeCell ref="L2:V2"/>
    <mergeCell ref="E87:H87"/>
    <mergeCell ref="E89:H89"/>
    <mergeCell ref="E117:H117"/>
    <mergeCell ref="E119:H119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&amp;LSO-02&amp;CStrana &amp;P z &amp;N&amp;RD.1.1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99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SO-02</v>
      </c>
      <c r="F7" s="245"/>
      <c r="G7" s="245"/>
      <c r="H7" s="245"/>
      <c r="L7" s="21"/>
    </row>
    <row r="8" spans="1:46" s="1" customFormat="1" ht="12" customHeight="1">
      <c r="B8" s="21"/>
      <c r="D8" s="27" t="s">
        <v>100</v>
      </c>
      <c r="L8" s="21"/>
    </row>
    <row r="9" spans="1:46" s="2" customFormat="1" ht="16.5" customHeight="1">
      <c r="A9" s="31"/>
      <c r="B9" s="32"/>
      <c r="C9" s="31"/>
      <c r="D9" s="31"/>
      <c r="E9" s="243" t="s">
        <v>344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332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SO-02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100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344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>D.1.4.3 - Silnoproudá elektrotechnika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104</v>
      </c>
      <c r="D96" s="102"/>
      <c r="E96" s="102"/>
      <c r="F96" s="102"/>
      <c r="G96" s="102"/>
      <c r="H96" s="102"/>
      <c r="I96" s="102"/>
      <c r="J96" s="111" t="s">
        <v>105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106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107</v>
      </c>
    </row>
    <row r="99" spans="1:47" s="9" customFormat="1" ht="24.95" customHeight="1">
      <c r="B99" s="113"/>
      <c r="D99" s="114" t="s">
        <v>333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2" t="s">
        <v>117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3" t="str">
        <f>E7</f>
        <v>STAVEBNÍ ÚPRAVY ZPEVNĚNÝCH PLOCH AREÁLU FBI, SO-02</v>
      </c>
      <c r="F109" s="245"/>
      <c r="G109" s="245"/>
      <c r="H109" s="245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21"/>
      <c r="C110" s="27" t="s">
        <v>100</v>
      </c>
      <c r="L110" s="21"/>
    </row>
    <row r="111" spans="1:47" s="2" customFormat="1" ht="16.5" customHeight="1">
      <c r="A111" s="31"/>
      <c r="B111" s="32"/>
      <c r="C111" s="31"/>
      <c r="D111" s="31"/>
      <c r="E111" s="243" t="s">
        <v>344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7" t="s">
        <v>101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4" t="str">
        <f>E11</f>
        <v>D.1.4.3 - Silnoproudá elektrotechnika</v>
      </c>
      <c r="F113" s="244"/>
      <c r="G113" s="244"/>
      <c r="H113" s="244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19</v>
      </c>
      <c r="D115" s="31"/>
      <c r="E115" s="31"/>
      <c r="F115" s="25" t="str">
        <f>F14</f>
        <v xml:space="preserve"> </v>
      </c>
      <c r="G115" s="31"/>
      <c r="H115" s="31"/>
      <c r="I115" s="27" t="s">
        <v>21</v>
      </c>
      <c r="J115" s="54">
        <f>IF(J14="","",J14)</f>
        <v>44074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26</v>
      </c>
      <c r="D117" s="31"/>
      <c r="E117" s="31"/>
      <c r="F117" s="25" t="str">
        <f>E17</f>
        <v>VŠB-TU Ostrava</v>
      </c>
      <c r="G117" s="31"/>
      <c r="H117" s="31"/>
      <c r="I117" s="27" t="s">
        <v>32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7" t="s">
        <v>30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35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1"/>
      <c r="B120" s="122"/>
      <c r="C120" s="123" t="s">
        <v>118</v>
      </c>
      <c r="D120" s="124" t="s">
        <v>63</v>
      </c>
      <c r="E120" s="124" t="s">
        <v>59</v>
      </c>
      <c r="F120" s="124" t="s">
        <v>60</v>
      </c>
      <c r="G120" s="124" t="s">
        <v>119</v>
      </c>
      <c r="H120" s="124" t="s">
        <v>120</v>
      </c>
      <c r="I120" s="124" t="s">
        <v>121</v>
      </c>
      <c r="J120" s="124" t="s">
        <v>105</v>
      </c>
      <c r="K120" s="125" t="s">
        <v>122</v>
      </c>
      <c r="L120" s="126"/>
      <c r="M120" s="61" t="s">
        <v>1</v>
      </c>
      <c r="N120" s="62" t="s">
        <v>42</v>
      </c>
      <c r="O120" s="62" t="s">
        <v>123</v>
      </c>
      <c r="P120" s="62" t="s">
        <v>124</v>
      </c>
      <c r="Q120" s="62" t="s">
        <v>125</v>
      </c>
      <c r="R120" s="62" t="s">
        <v>126</v>
      </c>
      <c r="S120" s="62" t="s">
        <v>127</v>
      </c>
      <c r="T120" s="63" t="s">
        <v>128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1"/>
      <c r="B121" s="32"/>
      <c r="C121" s="68" t="s">
        <v>129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77</v>
      </c>
      <c r="AU121" s="18" t="s">
        <v>107</v>
      </c>
      <c r="BK121" s="130">
        <f>BK122</f>
        <v>0</v>
      </c>
    </row>
    <row r="122" spans="1:65" s="12" customFormat="1" ht="25.9" customHeight="1">
      <c r="B122" s="131"/>
      <c r="D122" s="132" t="s">
        <v>77</v>
      </c>
      <c r="E122" s="133" t="s">
        <v>334</v>
      </c>
      <c r="F122" s="133" t="s">
        <v>335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139</v>
      </c>
      <c r="AT122" s="139" t="s">
        <v>77</v>
      </c>
      <c r="AU122" s="139" t="s">
        <v>78</v>
      </c>
      <c r="AY122" s="132" t="s">
        <v>132</v>
      </c>
      <c r="BK122" s="140">
        <f>BK123</f>
        <v>0</v>
      </c>
    </row>
    <row r="123" spans="1:65" s="2" customFormat="1" ht="16.5" customHeight="1">
      <c r="A123" s="31"/>
      <c r="B123" s="143"/>
      <c r="C123" s="144" t="s">
        <v>85</v>
      </c>
      <c r="D123" s="144" t="s">
        <v>134</v>
      </c>
      <c r="E123" s="145" t="s">
        <v>336</v>
      </c>
      <c r="F123" s="146" t="s">
        <v>337</v>
      </c>
      <c r="G123" s="147" t="s">
        <v>246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200" t="s">
        <v>1</v>
      </c>
      <c r="N123" s="201" t="s">
        <v>43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338</v>
      </c>
      <c r="AT123" s="154" t="s">
        <v>134</v>
      </c>
      <c r="AU123" s="154" t="s">
        <v>85</v>
      </c>
      <c r="AY123" s="18" t="s">
        <v>132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85</v>
      </c>
      <c r="BK123" s="155">
        <f>ROUND(I123*H123,2)</f>
        <v>0</v>
      </c>
      <c r="BL123" s="18" t="s">
        <v>338</v>
      </c>
      <c r="BM123" s="154" t="s">
        <v>339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 xr:uid="{00000000-0009-0000-0000-000003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&amp;LSO-02&amp;CStrana &amp;P z &amp;N&amp;RD.1.4.3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99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SO-02</v>
      </c>
      <c r="F7" s="245"/>
      <c r="G7" s="245"/>
      <c r="H7" s="245"/>
      <c r="L7" s="21"/>
    </row>
    <row r="8" spans="1:46" s="1" customFormat="1" ht="12" customHeight="1">
      <c r="B8" s="21"/>
      <c r="D8" s="27" t="s">
        <v>100</v>
      </c>
      <c r="L8" s="21"/>
    </row>
    <row r="9" spans="1:46" s="2" customFormat="1" ht="16.5" customHeight="1">
      <c r="A9" s="31"/>
      <c r="B9" s="32"/>
      <c r="C9" s="31"/>
      <c r="D9" s="31"/>
      <c r="E9" s="243" t="s">
        <v>344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340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SO-02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100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344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>D.1.4.4 - Slaboproudá zařízení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104</v>
      </c>
      <c r="D96" s="102"/>
      <c r="E96" s="102"/>
      <c r="F96" s="102"/>
      <c r="G96" s="102"/>
      <c r="H96" s="102"/>
      <c r="I96" s="102"/>
      <c r="J96" s="111" t="s">
        <v>105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106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107</v>
      </c>
    </row>
    <row r="99" spans="1:47" s="9" customFormat="1" ht="24.95" customHeight="1">
      <c r="B99" s="113"/>
      <c r="D99" s="114" t="s">
        <v>333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2" t="s">
        <v>117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3" t="str">
        <f>E7</f>
        <v>STAVEBNÍ ÚPRAVY ZPEVNĚNÝCH PLOCH AREÁLU FBI, SO-02</v>
      </c>
      <c r="F109" s="245"/>
      <c r="G109" s="245"/>
      <c r="H109" s="245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21"/>
      <c r="C110" s="27" t="s">
        <v>100</v>
      </c>
      <c r="L110" s="21"/>
    </row>
    <row r="111" spans="1:47" s="2" customFormat="1" ht="16.5" customHeight="1">
      <c r="A111" s="31"/>
      <c r="B111" s="32"/>
      <c r="C111" s="31"/>
      <c r="D111" s="31"/>
      <c r="E111" s="243" t="s">
        <v>344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7" t="s">
        <v>101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4" t="str">
        <f>E11</f>
        <v>D.1.4.4 - Slaboproudá zařízení</v>
      </c>
      <c r="F113" s="244"/>
      <c r="G113" s="244"/>
      <c r="H113" s="244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19</v>
      </c>
      <c r="D115" s="31"/>
      <c r="E115" s="31"/>
      <c r="F115" s="25" t="str">
        <f>F14</f>
        <v xml:space="preserve"> </v>
      </c>
      <c r="G115" s="31"/>
      <c r="H115" s="31"/>
      <c r="I115" s="27" t="s">
        <v>21</v>
      </c>
      <c r="J115" s="54">
        <f>IF(J14="","",J14)</f>
        <v>44074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26</v>
      </c>
      <c r="D117" s="31"/>
      <c r="E117" s="31"/>
      <c r="F117" s="25" t="str">
        <f>E17</f>
        <v>VŠB-TU Ostrava</v>
      </c>
      <c r="G117" s="31"/>
      <c r="H117" s="31"/>
      <c r="I117" s="27" t="s">
        <v>32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7" t="s">
        <v>30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35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1"/>
      <c r="B120" s="122"/>
      <c r="C120" s="123" t="s">
        <v>118</v>
      </c>
      <c r="D120" s="124" t="s">
        <v>63</v>
      </c>
      <c r="E120" s="124" t="s">
        <v>59</v>
      </c>
      <c r="F120" s="124" t="s">
        <v>60</v>
      </c>
      <c r="G120" s="124" t="s">
        <v>119</v>
      </c>
      <c r="H120" s="124" t="s">
        <v>120</v>
      </c>
      <c r="I120" s="124" t="s">
        <v>121</v>
      </c>
      <c r="J120" s="124" t="s">
        <v>105</v>
      </c>
      <c r="K120" s="125" t="s">
        <v>122</v>
      </c>
      <c r="L120" s="126"/>
      <c r="M120" s="61" t="s">
        <v>1</v>
      </c>
      <c r="N120" s="62" t="s">
        <v>42</v>
      </c>
      <c r="O120" s="62" t="s">
        <v>123</v>
      </c>
      <c r="P120" s="62" t="s">
        <v>124</v>
      </c>
      <c r="Q120" s="62" t="s">
        <v>125</v>
      </c>
      <c r="R120" s="62" t="s">
        <v>126</v>
      </c>
      <c r="S120" s="62" t="s">
        <v>127</v>
      </c>
      <c r="T120" s="63" t="s">
        <v>128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1"/>
      <c r="B121" s="32"/>
      <c r="C121" s="68" t="s">
        <v>129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77</v>
      </c>
      <c r="AU121" s="18" t="s">
        <v>107</v>
      </c>
      <c r="BK121" s="130">
        <f>BK122</f>
        <v>0</v>
      </c>
    </row>
    <row r="122" spans="1:65" s="12" customFormat="1" ht="25.9" customHeight="1">
      <c r="B122" s="131"/>
      <c r="D122" s="132" t="s">
        <v>77</v>
      </c>
      <c r="E122" s="133" t="s">
        <v>334</v>
      </c>
      <c r="F122" s="133" t="s">
        <v>335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139</v>
      </c>
      <c r="AT122" s="139" t="s">
        <v>77</v>
      </c>
      <c r="AU122" s="139" t="s">
        <v>78</v>
      </c>
      <c r="AY122" s="132" t="s">
        <v>132</v>
      </c>
      <c r="BK122" s="140">
        <f>BK123</f>
        <v>0</v>
      </c>
    </row>
    <row r="123" spans="1:65" s="2" customFormat="1" ht="16.5" customHeight="1">
      <c r="A123" s="31"/>
      <c r="B123" s="143"/>
      <c r="C123" s="144" t="s">
        <v>85</v>
      </c>
      <c r="D123" s="144" t="s">
        <v>134</v>
      </c>
      <c r="E123" s="145" t="s">
        <v>336</v>
      </c>
      <c r="F123" s="146" t="s">
        <v>341</v>
      </c>
      <c r="G123" s="147" t="s">
        <v>246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200" t="s">
        <v>1</v>
      </c>
      <c r="N123" s="201" t="s">
        <v>43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338</v>
      </c>
      <c r="AT123" s="154" t="s">
        <v>134</v>
      </c>
      <c r="AU123" s="154" t="s">
        <v>85</v>
      </c>
      <c r="AY123" s="18" t="s">
        <v>132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85</v>
      </c>
      <c r="BK123" s="155">
        <f>ROUND(I123*H123,2)</f>
        <v>0</v>
      </c>
      <c r="BL123" s="18" t="s">
        <v>338</v>
      </c>
      <c r="BM123" s="154" t="s">
        <v>342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 xr:uid="{00000000-0009-0000-0000-000004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39370078740157483" bottom="0.39370078740157483" header="0" footer="0"/>
  <pageSetup paperSize="9" scale="85" fitToHeight="100" orientation="landscape" blackAndWhite="1" r:id="rId1"/>
  <headerFooter>
    <oddFooter>&amp;LSO-02&amp;CStrana &amp;P z &amp;N&amp;RD.1.4.4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D.1.1 - Architektonicko-s...</vt:lpstr>
      <vt:lpstr>D.1.4.3 - Silnoproudá ele...</vt:lpstr>
      <vt:lpstr>D.1.4.4 - Slaboproudá zař...</vt:lpstr>
      <vt:lpstr>'D.1.1 - Architektonicko-s...'!Názvy_tisku</vt:lpstr>
      <vt:lpstr>'D.1.4.3 - Silnoproudá ele...'!Názvy_tisku</vt:lpstr>
      <vt:lpstr>'D.1.4.4 - Slaboproudá zař...'!Názvy_tisku</vt:lpstr>
      <vt:lpstr>'Rekapitulace stavby'!Názvy_tisku</vt:lpstr>
      <vt:lpstr>'D.1.1 - Architektonicko-s...'!Oblast_tisku</vt:lpstr>
      <vt:lpstr>'D.1.4.3 - Silnoproudá ele...'!Oblast_tisku</vt:lpstr>
      <vt:lpstr>'D.1.4.4 - Slaboproudá zař...'!Oblast_tisku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2020-09-01T15:03:44Z</cp:lastPrinted>
  <dcterms:created xsi:type="dcterms:W3CDTF">2020-09-01T12:53:38Z</dcterms:created>
  <dcterms:modified xsi:type="dcterms:W3CDTF">2023-05-04T12:02:06Z</dcterms:modified>
</cp:coreProperties>
</file>